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2018 for 2019" sheetId="1" r:id="rId1"/>
    <sheet name="Tax Levy Summary for Website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<sst xmlns="http://schemas.openxmlformats.org/spreadsheetml/2006/main" count="269" uniqueCount="112">
  <si>
    <t>City of Sault Ste. Marie</t>
  </si>
  <si>
    <t>Urban</t>
  </si>
  <si>
    <t>Rural</t>
  </si>
  <si>
    <t>Total</t>
  </si>
  <si>
    <t>PROPERTY CLASS</t>
  </si>
  <si>
    <t>RTC/</t>
  </si>
  <si>
    <t>Current Value</t>
  </si>
  <si>
    <t>RTQ</t>
  </si>
  <si>
    <t>Assessment</t>
  </si>
  <si>
    <t>TAXABLE</t>
  </si>
  <si>
    <t xml:space="preserve">1 - </t>
  </si>
  <si>
    <t>RESIDENTIAL &amp; FARM</t>
  </si>
  <si>
    <t>RT</t>
  </si>
  <si>
    <t xml:space="preserve">      </t>
  </si>
  <si>
    <t>FULL SHARED</t>
  </si>
  <si>
    <t>RH</t>
  </si>
  <si>
    <t xml:space="preserve">2 - </t>
  </si>
  <si>
    <t>MULTI-RESIDENTIAL</t>
  </si>
  <si>
    <t>MT</t>
  </si>
  <si>
    <t xml:space="preserve">3 - </t>
  </si>
  <si>
    <t>COMMERCIAL (OCCUPIED)</t>
  </si>
  <si>
    <t>CT</t>
  </si>
  <si>
    <t xml:space="preserve">        </t>
  </si>
  <si>
    <t>EXCESS LAND</t>
  </si>
  <si>
    <t>CU</t>
  </si>
  <si>
    <t>VACANT LAND</t>
  </si>
  <si>
    <t>CX</t>
  </si>
  <si>
    <t>CH</t>
  </si>
  <si>
    <t>TAXABLE VACANT LAND SHARED PIL</t>
  </si>
  <si>
    <t>GENERAL RATE ONLY</t>
  </si>
  <si>
    <t>CM</t>
  </si>
  <si>
    <t xml:space="preserve">3a  </t>
  </si>
  <si>
    <t>SHOPPING CENTRES (OCCUPIED)</t>
  </si>
  <si>
    <t>ST</t>
  </si>
  <si>
    <t xml:space="preserve">3b  </t>
  </si>
  <si>
    <t>OFFICE BUILDINGS (OCCUPIED)</t>
  </si>
  <si>
    <t>DT</t>
  </si>
  <si>
    <t xml:space="preserve">3c  </t>
  </si>
  <si>
    <t>PARKING LOTS</t>
  </si>
  <si>
    <t>GT</t>
  </si>
  <si>
    <t xml:space="preserve">4 - </t>
  </si>
  <si>
    <t>INDUSTRIAL (OCCUPIED)</t>
  </si>
  <si>
    <t>IT</t>
  </si>
  <si>
    <t>IU</t>
  </si>
  <si>
    <t>IX</t>
  </si>
  <si>
    <t>IH</t>
  </si>
  <si>
    <t>IJ</t>
  </si>
  <si>
    <t>LT</t>
  </si>
  <si>
    <t>LU</t>
  </si>
  <si>
    <t xml:space="preserve">5 -  </t>
  </si>
  <si>
    <t>PIPELINE</t>
  </si>
  <si>
    <t>PT</t>
  </si>
  <si>
    <t xml:space="preserve">6 - </t>
  </si>
  <si>
    <t>FARMLANDS</t>
  </si>
  <si>
    <t>FT</t>
  </si>
  <si>
    <t xml:space="preserve">7 - </t>
  </si>
  <si>
    <t>MANAGED FORESTS</t>
  </si>
  <si>
    <t>TT</t>
  </si>
  <si>
    <t>TOTAL TAXABLE</t>
  </si>
  <si>
    <t>Finance Department</t>
  </si>
  <si>
    <t xml:space="preserve">4a- </t>
  </si>
  <si>
    <t>LARGE INDUSTRIAL (OCCUPIED)</t>
  </si>
  <si>
    <t>Prepared by:</t>
  </si>
  <si>
    <t>NEW COMMERCIAL</t>
  </si>
  <si>
    <t>XT</t>
  </si>
  <si>
    <t xml:space="preserve">Urban Weighted </t>
  </si>
  <si>
    <t xml:space="preserve">Overall Weighted </t>
  </si>
  <si>
    <t>Base Taxes</t>
  </si>
  <si>
    <t>Urban Additional</t>
  </si>
  <si>
    <t>Tax Rate</t>
  </si>
  <si>
    <t xml:space="preserve">Urban Additional </t>
  </si>
  <si>
    <t>Ratios</t>
  </si>
  <si>
    <t>Levy</t>
  </si>
  <si>
    <t>Total Levy</t>
  </si>
  <si>
    <t>General Tax</t>
  </si>
  <si>
    <t>Rate</t>
  </si>
  <si>
    <t>NEW INDUSTRIAL</t>
  </si>
  <si>
    <t>JT</t>
  </si>
  <si>
    <t xml:space="preserve">Urban </t>
  </si>
  <si>
    <t>Education</t>
  </si>
  <si>
    <t xml:space="preserve">Total Urban </t>
  </si>
  <si>
    <t>XU</t>
  </si>
  <si>
    <t>JU</t>
  </si>
  <si>
    <t>OPTA</t>
  </si>
  <si>
    <t>NEW COMMERCIAL-EXCESS LAND</t>
  </si>
  <si>
    <t>NEW COMMERCIAL-FULL SHARED</t>
  </si>
  <si>
    <t>XH</t>
  </si>
  <si>
    <t>NEW SHOPPING CENTRE</t>
  </si>
  <si>
    <t>ZT</t>
  </si>
  <si>
    <t>NEW OFFICE BLDG FULL SHARED</t>
  </si>
  <si>
    <t>YH</t>
  </si>
  <si>
    <t>NEW INDUSTRIAL EXCESS LAND</t>
  </si>
  <si>
    <t>Flow</t>
  </si>
  <si>
    <t>Weighted Assessment</t>
  </si>
  <si>
    <t>Levy Increase</t>
  </si>
  <si>
    <t>Equivalent</t>
  </si>
  <si>
    <t>Through</t>
  </si>
  <si>
    <t>Levy Restriction</t>
  </si>
  <si>
    <t>Taxes</t>
  </si>
  <si>
    <t>Total Rural</t>
  </si>
  <si>
    <t>2017 CVA</t>
  </si>
  <si>
    <t xml:space="preserve">Account &amp; Tax Division </t>
  </si>
  <si>
    <t>Using Alternate Ratios</t>
  </si>
  <si>
    <t>Levy Type</t>
  </si>
  <si>
    <t>Levy Revenue</t>
  </si>
  <si>
    <t>General</t>
  </si>
  <si>
    <t>Urban ADD</t>
  </si>
  <si>
    <t>Levy Revenue Chg</t>
  </si>
  <si>
    <t>2019 Levy</t>
  </si>
  <si>
    <t xml:space="preserve">Prepared by: </t>
  </si>
  <si>
    <t>Acounting &amp; Tax Division</t>
  </si>
  <si>
    <t>2018 Assessment for 2019 Levy Summary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</si>
</sst>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0000"/>
    <numFmt numFmtId="176" formatCode="0.0000"/>
    <numFmt numFmtId="177" formatCode="0.000"/>
    <numFmt numFmtId="178" formatCode="#,##0.0_);\(#,##0.0\)"/>
    <numFmt numFmtId="179" formatCode="0.000%"/>
    <numFmt numFmtId="180" formatCode="0.0%"/>
    <numFmt numFmtId="181" formatCode="_(* #,##0.000_);_(* \(#,##0.000\);_(* &quot;-&quot;??_);_(@_)"/>
    <numFmt numFmtId="182" formatCode="_(* #,##0.0000_);_(* \(#,##0.0000\);_(* &quot;-&quot;??_);_(@_)"/>
    <numFmt numFmtId="183" formatCode="0.0000%"/>
    <numFmt numFmtId="184" formatCode="_-* #,##0.0_-;\-* #,##0.0_-;_-* &quot;-&quot;??_-;_-@_-"/>
    <numFmt numFmtId="185" formatCode="_-* #,##0_-;\-* #,##0_-;_-* &quot;-&quot;??_-;_-@_-"/>
    <numFmt numFmtId="186" formatCode="_(* #,##0.000000_);_(* \(#,##0.000000\);_(* &quot;-&quot;??????_);_(@_)"/>
    <numFmt numFmtId="187" formatCode="_(* #,##0.00000_);_(* \(#,##0.00000\);_(* &quot;-&quot;?????_);_(@_)"/>
    <numFmt numFmtId="188" formatCode="_(* #,##0.00000000_);_(* \(#,##0.00000000\);_(* &quot;-&quot;????????_);_(@_)"/>
    <numFmt numFmtId="189" formatCode="_(* #,##0.0000000_);_(* \(#,##0.0000000\);_(* &quot;-&quot;???????_);_(@_)"/>
    <numFmt numFmtId="190" formatCode="_(* #,##0.0000_);_(* \(#,##0.0000\);_(* &quot;-&quot;????_);_(@_)"/>
    <numFmt numFmtId="191" formatCode="_(* #,##0.000_);_(* \(#,##0.000\);_(* &quot;-&quot;???_);_(@_)"/>
    <numFmt numFmtId="192" formatCode="_(* #,##0.00_);_(* \(#,##0.00\);_(* &quot;-&quot;???_);_(@_)"/>
    <numFmt numFmtId="193" formatCode="_(* #,##0.0_);_(* \(#,##0.0\);_(* &quot;-&quot;???_);_(@_)"/>
    <numFmt numFmtId="194" formatCode="_(* #,##0_);_(* \(#,##0\);_(* &quot;-&quot;???_);_(@_)"/>
    <numFmt numFmtId="195" formatCode="_(* #,##0.000000000_);_(* \(#,##0.000000000\);_(* &quot;-&quot;?????????_);_(@_)"/>
    <numFmt numFmtId="196" formatCode="0.000000"/>
    <numFmt numFmtId="197" formatCode="0.0000000"/>
    <numFmt numFmtId="198" formatCode="0.00000000"/>
    <numFmt numFmtId="199" formatCode="0.000000000"/>
    <numFmt numFmtId="200" formatCode="0.0000000000"/>
    <numFmt numFmtId="201" formatCode="0.00000%"/>
    <numFmt numFmtId="202" formatCode="0.000000%"/>
    <numFmt numFmtId="203" formatCode="_(* #,##0.0_);_(* \(#,##0.0\);_(* &quot;-&quot;?_);_(@_)"/>
    <numFmt numFmtId="204" formatCode="[$-409]h:mm:ss\ AM/PM"/>
    <numFmt numFmtId="205" formatCode="[$-409]mmmm\ dd\,\ yyyy"/>
    <numFmt numFmtId="206" formatCode="00000"/>
    <numFmt numFmtId="207" formatCode="_-&quot;$&quot;* #,##0.0_-;\-&quot;$&quot;* #,##0.0_-;_-&quot;$&quot;* &quot;-&quot;??_-;_-@_-"/>
    <numFmt numFmtId="208" formatCode="_-&quot;$&quot;* #,##0_-;\-&quot;$&quot;* #,##0_-;_-&quot;$&quot;* &quot;-&quot;??_-;_-@_-"/>
    <numFmt numFmtId="209" formatCode="_-* #,##0.000_-;\-* #,##0.000_-;_-* &quot;-&quot;??_-;_-@_-"/>
    <numFmt numFmtId="210" formatCode="[$-409]dddd\,\ mmmm\ d\,\ yyyy"/>
    <numFmt numFmtId="211" formatCode="[$-409]mmmm\ d\,\ yyyy;@"/>
  </numFmts>
  <fonts count="48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u val="singleAccounting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Arial"/>
      <family val="2"/>
    </font>
    <font>
      <sz val="11.5"/>
      <name val="Arial"/>
      <family val="2"/>
    </font>
    <font>
      <b/>
      <u val="single"/>
      <sz val="10"/>
      <name val="Arial"/>
      <family val="2"/>
    </font>
    <font>
      <b/>
      <u val="single"/>
      <sz val="9.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16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2" fillId="0" borderId="20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12" xfId="0" applyFont="1" applyBorder="1" applyAlignment="1">
      <alignment horizontal="center"/>
    </xf>
    <xf numFmtId="185" fontId="1" fillId="0" borderId="0" xfId="42" applyNumberFormat="1" applyFont="1" applyAlignment="1">
      <alignment/>
    </xf>
    <xf numFmtId="185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left" indent="1"/>
    </xf>
    <xf numFmtId="172" fontId="7" fillId="0" borderId="0" xfId="0" applyNumberFormat="1" applyFont="1" applyAlignment="1">
      <alignment/>
    </xf>
    <xf numFmtId="170" fontId="1" fillId="0" borderId="0" xfId="45" applyFont="1" applyAlignment="1">
      <alignment/>
    </xf>
    <xf numFmtId="198" fontId="1" fillId="0" borderId="0" xfId="0" applyNumberFormat="1" applyFont="1" applyAlignment="1">
      <alignment/>
    </xf>
    <xf numFmtId="170" fontId="7" fillId="0" borderId="0" xfId="45" applyFont="1" applyAlignment="1">
      <alignment/>
    </xf>
    <xf numFmtId="2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2" fontId="2" fillId="0" borderId="0" xfId="0" applyNumberFormat="1" applyFont="1" applyBorder="1" applyAlignment="1">
      <alignment/>
    </xf>
    <xf numFmtId="179" fontId="4" fillId="0" borderId="0" xfId="60" applyNumberFormat="1" applyFont="1" applyBorder="1" applyAlignment="1">
      <alignment/>
    </xf>
    <xf numFmtId="172" fontId="2" fillId="0" borderId="0" xfId="44" applyNumberFormat="1" applyFont="1" applyBorder="1" applyAlignment="1">
      <alignment/>
    </xf>
    <xf numFmtId="43" fontId="1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0" fillId="0" borderId="0" xfId="0" applyAlignment="1">
      <alignment horizontal="center"/>
    </xf>
    <xf numFmtId="198" fontId="1" fillId="0" borderId="0" xfId="0" applyNumberFormat="1" applyFont="1" applyAlignment="1">
      <alignment horizontal="center"/>
    </xf>
    <xf numFmtId="198" fontId="1" fillId="0" borderId="0" xfId="0" applyNumberFormat="1" applyFont="1" applyAlignment="1">
      <alignment/>
    </xf>
    <xf numFmtId="0" fontId="2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72" fontId="1" fillId="33" borderId="0" xfId="0" applyNumberFormat="1" applyFont="1" applyFill="1" applyAlignment="1">
      <alignment/>
    </xf>
    <xf numFmtId="1" fontId="2" fillId="0" borderId="0" xfId="0" applyNumberFormat="1" applyFont="1" applyBorder="1" applyAlignment="1">
      <alignment/>
    </xf>
    <xf numFmtId="172" fontId="4" fillId="0" borderId="0" xfId="44" applyNumberFormat="1" applyFont="1" applyBorder="1" applyAlignment="1">
      <alignment/>
    </xf>
    <xf numFmtId="2" fontId="1" fillId="0" borderId="22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25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0" fillId="0" borderId="22" xfId="0" applyNumberFormat="1" applyBorder="1" applyAlignment="1">
      <alignment/>
    </xf>
    <xf numFmtId="2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33" borderId="0" xfId="0" applyFill="1" applyAlignment="1">
      <alignment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72" fontId="4" fillId="0" borderId="29" xfId="44" applyNumberFormat="1" applyFont="1" applyBorder="1" applyAlignment="1">
      <alignment/>
    </xf>
    <xf numFmtId="172" fontId="4" fillId="0" borderId="30" xfId="44" applyNumberFormat="1" applyFont="1" applyBorder="1" applyAlignment="1">
      <alignment/>
    </xf>
    <xf numFmtId="198" fontId="1" fillId="0" borderId="0" xfId="60" applyNumberFormat="1" applyFont="1" applyBorder="1" applyAlignment="1">
      <alignment/>
    </xf>
    <xf numFmtId="172" fontId="1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170" fontId="7" fillId="0" borderId="0" xfId="45" applyFont="1" applyAlignment="1">
      <alignment/>
    </xf>
    <xf numFmtId="3" fontId="4" fillId="0" borderId="31" xfId="60" applyNumberFormat="1" applyFont="1" applyBorder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08" fontId="1" fillId="0" borderId="0" xfId="45" applyNumberFormat="1" applyFont="1" applyAlignment="1">
      <alignment/>
    </xf>
    <xf numFmtId="208" fontId="1" fillId="0" borderId="0" xfId="0" applyNumberFormat="1" applyFont="1" applyAlignment="1">
      <alignment/>
    </xf>
    <xf numFmtId="0" fontId="1" fillId="0" borderId="32" xfId="0" applyFont="1" applyBorder="1" applyAlignment="1">
      <alignment horizontal="center"/>
    </xf>
    <xf numFmtId="0" fontId="11" fillId="0" borderId="25" xfId="0" applyFont="1" applyBorder="1" applyAlignment="1">
      <alignment/>
    </xf>
    <xf numFmtId="172" fontId="4" fillId="0" borderId="31" xfId="44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72" fontId="4" fillId="0" borderId="12" xfId="44" applyNumberFormat="1" applyFont="1" applyFill="1" applyBorder="1" applyAlignment="1">
      <alignment/>
    </xf>
    <xf numFmtId="185" fontId="0" fillId="0" borderId="31" xfId="42" applyNumberFormat="1" applyFont="1" applyBorder="1" applyAlignment="1">
      <alignment/>
    </xf>
    <xf numFmtId="0" fontId="0" fillId="0" borderId="16" xfId="0" applyBorder="1" applyAlignment="1">
      <alignment/>
    </xf>
    <xf numFmtId="185" fontId="5" fillId="0" borderId="16" xfId="42" applyNumberFormat="1" applyFont="1" applyBorder="1" applyAlignment="1">
      <alignment/>
    </xf>
    <xf numFmtId="0" fontId="12" fillId="0" borderId="33" xfId="0" applyFont="1" applyBorder="1" applyAlignment="1">
      <alignment/>
    </xf>
    <xf numFmtId="0" fontId="13" fillId="0" borderId="33" xfId="0" applyFont="1" applyBorder="1" applyAlignment="1">
      <alignment/>
    </xf>
    <xf numFmtId="2" fontId="12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185" fontId="0" fillId="0" borderId="36" xfId="42" applyNumberFormat="1" applyFont="1" applyBorder="1" applyAlignment="1">
      <alignment/>
    </xf>
    <xf numFmtId="0" fontId="0" fillId="0" borderId="37" xfId="0" applyFont="1" applyBorder="1" applyAlignment="1">
      <alignment/>
    </xf>
    <xf numFmtId="185" fontId="0" fillId="0" borderId="38" xfId="42" applyNumberFormat="1" applyFont="1" applyBorder="1" applyAlignment="1">
      <alignment/>
    </xf>
    <xf numFmtId="185" fontId="0" fillId="0" borderId="39" xfId="42" applyNumberFormat="1" applyFont="1" applyBorder="1" applyAlignment="1">
      <alignment/>
    </xf>
    <xf numFmtId="0" fontId="12" fillId="0" borderId="40" xfId="0" applyFont="1" applyBorder="1" applyAlignment="1">
      <alignment/>
    </xf>
    <xf numFmtId="3" fontId="4" fillId="0" borderId="31" xfId="42" applyNumberFormat="1" applyFont="1" applyFill="1" applyBorder="1" applyAlignment="1">
      <alignment horizontal="right"/>
    </xf>
    <xf numFmtId="3" fontId="4" fillId="0" borderId="10" xfId="42" applyNumberFormat="1" applyFont="1" applyFill="1" applyBorder="1" applyAlignment="1">
      <alignment horizontal="right"/>
    </xf>
    <xf numFmtId="3" fontId="4" fillId="0" borderId="41" xfId="42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198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3" fillId="0" borderId="0" xfId="0" applyNumberFormat="1" applyFont="1" applyBorder="1" applyAlignment="1">
      <alignment horizontal="center"/>
    </xf>
    <xf numFmtId="1" fontId="4" fillId="0" borderId="42" xfId="0" applyNumberFormat="1" applyFont="1" applyBorder="1" applyAlignment="1">
      <alignment horizontal="center"/>
    </xf>
    <xf numFmtId="1" fontId="4" fillId="0" borderId="43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211" fontId="0" fillId="0" borderId="0" xfId="0" applyNumberForma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004 Assessment Roll URT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zoomScalePageLayoutView="0" workbookViewId="0" topLeftCell="I1">
      <selection activeCell="R40" sqref="R40"/>
    </sheetView>
  </sheetViews>
  <sheetFormatPr defaultColWidth="9.140625" defaultRowHeight="12.75"/>
  <cols>
    <col min="1" max="1" width="3.7109375" style="0" customWidth="1"/>
    <col min="3" max="3" width="28.57421875" style="0" customWidth="1"/>
    <col min="4" max="4" width="6.140625" style="0" bestFit="1" customWidth="1"/>
    <col min="5" max="5" width="18.7109375" style="0" customWidth="1"/>
    <col min="6" max="6" width="16.7109375" style="6" customWidth="1"/>
    <col min="7" max="7" width="16.8515625" style="13" customWidth="1"/>
    <col min="8" max="8" width="13.421875" style="14" customWidth="1"/>
    <col min="9" max="9" width="21.57421875" style="0" customWidth="1"/>
    <col min="10" max="10" width="17.57421875" style="0" customWidth="1"/>
    <col min="11" max="11" width="18.7109375" style="0" customWidth="1"/>
    <col min="12" max="12" width="20.7109375" style="0" customWidth="1"/>
    <col min="13" max="13" width="9.57421875" style="0" customWidth="1"/>
    <col min="14" max="14" width="23.421875" style="0" customWidth="1"/>
    <col min="15" max="15" width="16.140625" style="110" customWidth="1"/>
    <col min="16" max="16" width="0.13671875" style="0" customWidth="1"/>
    <col min="17" max="17" width="19.28125" style="0" customWidth="1"/>
    <col min="18" max="18" width="18.28125" style="0" customWidth="1"/>
    <col min="19" max="19" width="17.28125" style="0" customWidth="1"/>
    <col min="20" max="20" width="18.421875" style="0" customWidth="1"/>
    <col min="21" max="21" width="14.28125" style="0" hidden="1" customWidth="1"/>
    <col min="22" max="22" width="13.8515625" style="0" hidden="1" customWidth="1"/>
    <col min="23" max="23" width="13.421875" style="0" hidden="1" customWidth="1"/>
    <col min="24" max="24" width="13.57421875" style="0" hidden="1" customWidth="1"/>
  </cols>
  <sheetData>
    <row r="1" spans="1:20" ht="1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ht="15">
      <c r="A2" s="122" t="s">
        <v>108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ht="1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ht="17.25" customHeight="1" thickBot="1"/>
    <row r="5" spans="1:20" ht="15.75" thickBot="1">
      <c r="A5" s="119"/>
      <c r="B5" s="120"/>
      <c r="C5" s="121"/>
      <c r="D5" s="21"/>
      <c r="E5" s="90" t="s">
        <v>1</v>
      </c>
      <c r="F5" s="43" t="s">
        <v>2</v>
      </c>
      <c r="G5" s="44" t="s">
        <v>3</v>
      </c>
      <c r="H5" s="61"/>
      <c r="I5" s="59"/>
      <c r="J5" s="57"/>
      <c r="K5" s="65"/>
      <c r="L5" s="21"/>
      <c r="M5" s="72"/>
      <c r="N5" s="72"/>
      <c r="O5" s="111"/>
      <c r="P5" s="66"/>
      <c r="Q5" s="72"/>
      <c r="R5" s="66"/>
      <c r="S5" s="66"/>
      <c r="T5" s="67"/>
    </row>
    <row r="6" spans="1:24" ht="15">
      <c r="A6" s="15"/>
      <c r="B6" s="16"/>
      <c r="C6" s="17"/>
      <c r="D6" s="20"/>
      <c r="E6" s="20">
        <v>2017</v>
      </c>
      <c r="F6" s="45">
        <v>2017</v>
      </c>
      <c r="G6" s="42">
        <v>2017</v>
      </c>
      <c r="H6" s="55"/>
      <c r="I6" s="59" t="s">
        <v>65</v>
      </c>
      <c r="J6" s="57" t="s">
        <v>66</v>
      </c>
      <c r="K6" s="59" t="s">
        <v>74</v>
      </c>
      <c r="L6" s="70" t="s">
        <v>67</v>
      </c>
      <c r="M6" s="43" t="s">
        <v>92</v>
      </c>
      <c r="N6" s="57" t="s">
        <v>93</v>
      </c>
      <c r="O6" s="112" t="s">
        <v>94</v>
      </c>
      <c r="P6" s="16"/>
      <c r="Q6" s="59" t="s">
        <v>95</v>
      </c>
      <c r="R6" s="73" t="s">
        <v>68</v>
      </c>
      <c r="S6" s="73" t="s">
        <v>70</v>
      </c>
      <c r="T6" s="43" t="s">
        <v>73</v>
      </c>
      <c r="U6" s="74" t="s">
        <v>78</v>
      </c>
      <c r="V6" s="74" t="s">
        <v>79</v>
      </c>
      <c r="W6" s="87" t="s">
        <v>80</v>
      </c>
      <c r="X6" s="74" t="s">
        <v>99</v>
      </c>
    </row>
    <row r="7" spans="1:24" ht="15.75" thickBot="1">
      <c r="A7" s="123" t="s">
        <v>4</v>
      </c>
      <c r="B7" s="124"/>
      <c r="C7" s="125"/>
      <c r="D7" s="20" t="s">
        <v>5</v>
      </c>
      <c r="E7" s="46" t="s">
        <v>6</v>
      </c>
      <c r="F7" s="47" t="s">
        <v>6</v>
      </c>
      <c r="G7" s="48" t="s">
        <v>6</v>
      </c>
      <c r="H7" s="62" t="s">
        <v>71</v>
      </c>
      <c r="I7" s="60" t="s">
        <v>8</v>
      </c>
      <c r="J7" s="50" t="s">
        <v>100</v>
      </c>
      <c r="K7" s="63" t="s">
        <v>75</v>
      </c>
      <c r="L7" s="71"/>
      <c r="M7" s="64" t="s">
        <v>96</v>
      </c>
      <c r="N7" s="63" t="s">
        <v>97</v>
      </c>
      <c r="O7" s="113" t="s">
        <v>69</v>
      </c>
      <c r="P7" s="4"/>
      <c r="Q7" s="63" t="s">
        <v>98</v>
      </c>
      <c r="R7" s="71" t="s">
        <v>69</v>
      </c>
      <c r="S7" s="71" t="s">
        <v>72</v>
      </c>
      <c r="T7" s="50"/>
      <c r="U7" s="75" t="s">
        <v>69</v>
      </c>
      <c r="V7" s="75" t="s">
        <v>69</v>
      </c>
      <c r="W7" s="85" t="s">
        <v>69</v>
      </c>
      <c r="X7" s="86" t="s">
        <v>69</v>
      </c>
    </row>
    <row r="8" spans="1:20" ht="15.75" thickBot="1">
      <c r="A8" s="7"/>
      <c r="B8" s="8"/>
      <c r="C8" s="18"/>
      <c r="D8" s="22" t="s">
        <v>7</v>
      </c>
      <c r="E8" s="49" t="s">
        <v>8</v>
      </c>
      <c r="F8" s="50" t="s">
        <v>8</v>
      </c>
      <c r="G8" s="51" t="s">
        <v>8</v>
      </c>
      <c r="H8" s="56" t="s">
        <v>83</v>
      </c>
      <c r="I8" s="91" t="s">
        <v>102</v>
      </c>
      <c r="J8" s="58"/>
      <c r="K8" s="58"/>
      <c r="L8" s="7"/>
      <c r="M8" s="64"/>
      <c r="N8" s="63"/>
      <c r="O8" s="113"/>
      <c r="P8" s="8"/>
      <c r="Q8" s="63"/>
      <c r="R8" s="69"/>
      <c r="S8" s="69"/>
      <c r="T8" s="18"/>
    </row>
    <row r="9" spans="1:11" ht="14.25">
      <c r="A9" s="126" t="s">
        <v>9</v>
      </c>
      <c r="B9" s="127"/>
      <c r="C9" s="128"/>
      <c r="D9" s="9"/>
      <c r="E9" s="10"/>
      <c r="F9" s="10"/>
      <c r="G9" s="11"/>
      <c r="H9" s="34"/>
      <c r="K9" s="39"/>
    </row>
    <row r="10" spans="1:24" ht="15.75">
      <c r="A10" s="1" t="s">
        <v>10</v>
      </c>
      <c r="B10" s="2" t="s">
        <v>11</v>
      </c>
      <c r="C10" s="19"/>
      <c r="D10" s="93" t="s">
        <v>12</v>
      </c>
      <c r="E10" s="107">
        <v>4612998234</v>
      </c>
      <c r="F10" s="107">
        <v>734713879</v>
      </c>
      <c r="G10" s="83">
        <f aca="true" t="shared" si="0" ref="G10:G30">SUM(E10:F10)</f>
        <v>5347712113</v>
      </c>
      <c r="H10" s="79">
        <v>1</v>
      </c>
      <c r="I10" s="92">
        <f aca="true" t="shared" si="1" ref="I10:I37">E10*H10</f>
        <v>4612998234</v>
      </c>
      <c r="J10" s="25">
        <f aca="true" t="shared" si="2" ref="J10:J35">G10*H10</f>
        <v>5347712113</v>
      </c>
      <c r="K10" s="40">
        <f>SUM(F42/J38)</f>
        <v>0.012606884934490114</v>
      </c>
      <c r="L10" s="28">
        <f aca="true" t="shared" si="3" ref="L10:L37">G10*K10</f>
        <v>67417991.27137</v>
      </c>
      <c r="M10" s="31">
        <v>1</v>
      </c>
      <c r="N10" s="25">
        <f aca="true" t="shared" si="4" ref="N10:N37">M10*J10</f>
        <v>5347712113</v>
      </c>
      <c r="O10" s="114">
        <f>SUM(G42/N38)</f>
        <v>0.0004912583639203618</v>
      </c>
      <c r="Q10" s="28">
        <f aca="true" t="shared" si="5" ref="Q10:Q37">G10*O10</f>
        <v>2627108.303349481</v>
      </c>
      <c r="R10" s="29">
        <f>SUM(H43/I38)</f>
        <v>0.000580763212320119</v>
      </c>
      <c r="S10" s="37">
        <f aca="true" t="shared" si="6" ref="S10:S37">E10*R10</f>
        <v>2679059.672804876</v>
      </c>
      <c r="T10" s="37">
        <f aca="true" t="shared" si="7" ref="T10:T37">L10+Q10+S10</f>
        <v>72724159.24752435</v>
      </c>
      <c r="U10" s="41" t="e">
        <f>#REF!+R10</f>
        <v>#REF!</v>
      </c>
      <c r="V10" s="41">
        <v>0</v>
      </c>
      <c r="W10" s="41">
        <f aca="true" t="shared" si="8" ref="W10:W37">ROUND(K10+O10+R10,8)</f>
        <v>0.01367891</v>
      </c>
      <c r="X10" s="41">
        <f aca="true" t="shared" si="9" ref="X10:X37">W10-R10</f>
        <v>0.013098146787679881</v>
      </c>
    </row>
    <row r="11" spans="1:24" ht="15.75">
      <c r="A11" s="1" t="s">
        <v>13</v>
      </c>
      <c r="B11" s="2" t="s">
        <v>14</v>
      </c>
      <c r="C11" s="19"/>
      <c r="D11" s="93" t="s">
        <v>15</v>
      </c>
      <c r="E11" s="107">
        <v>67000</v>
      </c>
      <c r="F11" s="107">
        <v>155750</v>
      </c>
      <c r="G11" s="83">
        <f t="shared" si="0"/>
        <v>222750</v>
      </c>
      <c r="H11" s="79">
        <v>1</v>
      </c>
      <c r="I11" s="92">
        <f t="shared" si="1"/>
        <v>67000</v>
      </c>
      <c r="J11" s="25">
        <f t="shared" si="2"/>
        <v>222750</v>
      </c>
      <c r="K11" s="40">
        <f>SUM(F42/J38)</f>
        <v>0.012606884934490114</v>
      </c>
      <c r="L11" s="28">
        <f t="shared" si="3"/>
        <v>2808.183619157673</v>
      </c>
      <c r="M11" s="31">
        <v>1</v>
      </c>
      <c r="N11" s="25">
        <f t="shared" si="4"/>
        <v>222750</v>
      </c>
      <c r="O11" s="114">
        <f>SUM(G42/N38)</f>
        <v>0.0004912583639203618</v>
      </c>
      <c r="Q11" s="28">
        <f t="shared" si="5"/>
        <v>109.42780056326059</v>
      </c>
      <c r="R11" s="29">
        <f>SUM(H43/I38)</f>
        <v>0.000580763212320119</v>
      </c>
      <c r="S11" s="37">
        <f t="shared" si="6"/>
        <v>38.91113522544798</v>
      </c>
      <c r="T11" s="37">
        <f t="shared" si="7"/>
        <v>2956.5225549463817</v>
      </c>
      <c r="U11" s="41" t="e">
        <f>#REF!+R11</f>
        <v>#REF!</v>
      </c>
      <c r="V11" s="41">
        <v>0</v>
      </c>
      <c r="W11" s="41">
        <f t="shared" si="8"/>
        <v>0.01367891</v>
      </c>
      <c r="X11" s="41">
        <f t="shared" si="9"/>
        <v>0.013098146787679881</v>
      </c>
    </row>
    <row r="12" spans="1:24" ht="15.75">
      <c r="A12" s="1" t="s">
        <v>16</v>
      </c>
      <c r="B12" s="2" t="s">
        <v>17</v>
      </c>
      <c r="C12" s="19"/>
      <c r="D12" s="93" t="s">
        <v>18</v>
      </c>
      <c r="E12" s="107">
        <v>396289793</v>
      </c>
      <c r="F12" s="107">
        <v>305100</v>
      </c>
      <c r="G12" s="83">
        <f t="shared" si="0"/>
        <v>396594893</v>
      </c>
      <c r="H12" s="79">
        <v>1.082</v>
      </c>
      <c r="I12" s="92">
        <f t="shared" si="1"/>
        <v>428785556.026</v>
      </c>
      <c r="J12" s="25">
        <f t="shared" si="2"/>
        <v>429115674.226</v>
      </c>
      <c r="K12" s="40">
        <f>SUM(K10*H12)</f>
        <v>0.013640649499118305</v>
      </c>
      <c r="L12" s="28">
        <f t="shared" si="3"/>
        <v>5409811.928553328</v>
      </c>
      <c r="M12" s="31">
        <v>1</v>
      </c>
      <c r="N12" s="25">
        <f t="shared" si="4"/>
        <v>429115674.226</v>
      </c>
      <c r="O12" s="114">
        <f>O10*H12</f>
        <v>0.0005315415497618315</v>
      </c>
      <c r="Q12" s="28">
        <f t="shared" si="5"/>
        <v>210806.66405284774</v>
      </c>
      <c r="R12" s="29">
        <f>SUM(H12*R10)</f>
        <v>0.0006283857957303688</v>
      </c>
      <c r="S12" s="37">
        <f t="shared" si="6"/>
        <v>249022.87691412814</v>
      </c>
      <c r="T12" s="37">
        <f t="shared" si="7"/>
        <v>5869641.469520303</v>
      </c>
      <c r="U12" s="41" t="e">
        <f>#REF!+R12</f>
        <v>#REF!</v>
      </c>
      <c r="V12" s="41">
        <v>0</v>
      </c>
      <c r="W12" s="41">
        <f t="shared" si="8"/>
        <v>0.01480058</v>
      </c>
      <c r="X12" s="41">
        <f t="shared" si="9"/>
        <v>0.014172194204269632</v>
      </c>
    </row>
    <row r="13" spans="1:24" ht="15.75">
      <c r="A13" s="1" t="s">
        <v>19</v>
      </c>
      <c r="B13" s="2" t="s">
        <v>20</v>
      </c>
      <c r="C13" s="19"/>
      <c r="D13" s="93" t="s">
        <v>21</v>
      </c>
      <c r="E13" s="107">
        <v>500125414</v>
      </c>
      <c r="F13" s="107">
        <v>20167920</v>
      </c>
      <c r="G13" s="83">
        <f t="shared" si="0"/>
        <v>520293334</v>
      </c>
      <c r="H13" s="79">
        <v>2.182893</v>
      </c>
      <c r="I13" s="92">
        <f t="shared" si="1"/>
        <v>1091720265.342702</v>
      </c>
      <c r="J13" s="25">
        <f t="shared" si="2"/>
        <v>1135744676.735262</v>
      </c>
      <c r="K13" s="40">
        <f>SUM(K10*H13)</f>
        <v>0.02751948087530393</v>
      </c>
      <c r="L13" s="28">
        <f t="shared" si="3"/>
        <v>14318202.45456112</v>
      </c>
      <c r="M13" s="31">
        <v>0.5</v>
      </c>
      <c r="N13" s="80">
        <f t="shared" si="4"/>
        <v>567872338.367631</v>
      </c>
      <c r="O13" s="114">
        <f>O10*H13*0.5</f>
        <v>0.0005361822218966051</v>
      </c>
      <c r="P13" s="81"/>
      <c r="Q13" s="28">
        <f t="shared" si="5"/>
        <v>278972.0358621125</v>
      </c>
      <c r="R13" s="29">
        <f>H13*R10</f>
        <v>0.0012677439508311016</v>
      </c>
      <c r="S13" s="37">
        <f t="shared" si="6"/>
        <v>634030.9682554003</v>
      </c>
      <c r="T13" s="37">
        <f t="shared" si="7"/>
        <v>15231205.458678633</v>
      </c>
      <c r="U13" s="41" t="e">
        <f>#REF!+R13</f>
        <v>#REF!</v>
      </c>
      <c r="V13" s="41">
        <v>0</v>
      </c>
      <c r="W13" s="41">
        <f t="shared" si="8"/>
        <v>0.02932341</v>
      </c>
      <c r="X13" s="41">
        <f t="shared" si="9"/>
        <v>0.028055666049168898</v>
      </c>
    </row>
    <row r="14" spans="1:24" ht="15.75">
      <c r="A14" s="1" t="s">
        <v>22</v>
      </c>
      <c r="B14" s="2" t="s">
        <v>23</v>
      </c>
      <c r="C14" s="19"/>
      <c r="D14" s="93" t="s">
        <v>24</v>
      </c>
      <c r="E14" s="107">
        <v>4784117</v>
      </c>
      <c r="F14" s="107">
        <v>725156</v>
      </c>
      <c r="G14" s="83">
        <f t="shared" si="0"/>
        <v>5509273</v>
      </c>
      <c r="H14" s="79">
        <v>1.528025</v>
      </c>
      <c r="I14" s="92">
        <f t="shared" si="1"/>
        <v>7310250.378924999</v>
      </c>
      <c r="J14" s="25">
        <f t="shared" si="2"/>
        <v>8418306.875824999</v>
      </c>
      <c r="K14" s="40">
        <f>SUM(K10*H14)</f>
        <v>0.019263635352024258</v>
      </c>
      <c r="L14" s="28">
        <f t="shared" si="3"/>
        <v>106128.62612675274</v>
      </c>
      <c r="M14" s="31">
        <v>0.5</v>
      </c>
      <c r="N14" s="80">
        <f t="shared" si="4"/>
        <v>4209153.4379124995</v>
      </c>
      <c r="O14" s="114">
        <f>O10*H14*0.5</f>
        <v>0.0003753275307647054</v>
      </c>
      <c r="P14" s="81"/>
      <c r="Q14" s="28">
        <f t="shared" si="5"/>
        <v>2067.781831398661</v>
      </c>
      <c r="R14" s="29">
        <f>H14*R10</f>
        <v>0.0008874207075054498</v>
      </c>
      <c r="S14" s="37">
        <f t="shared" si="6"/>
        <v>4245.52449292885</v>
      </c>
      <c r="T14" s="37">
        <f t="shared" si="7"/>
        <v>112441.93245108025</v>
      </c>
      <c r="U14" s="41" t="e">
        <f>#REF!+R14</f>
        <v>#REF!</v>
      </c>
      <c r="V14" s="41">
        <v>0</v>
      </c>
      <c r="W14" s="41">
        <f t="shared" si="8"/>
        <v>0.02052638</v>
      </c>
      <c r="X14" s="41">
        <f t="shared" si="9"/>
        <v>0.01963895929249455</v>
      </c>
    </row>
    <row r="15" spans="1:24" ht="15.75">
      <c r="A15" s="1" t="s">
        <v>22</v>
      </c>
      <c r="B15" s="2" t="s">
        <v>25</v>
      </c>
      <c r="C15" s="19"/>
      <c r="D15" s="93" t="s">
        <v>26</v>
      </c>
      <c r="E15" s="107">
        <v>19727003</v>
      </c>
      <c r="F15" s="107">
        <v>719213</v>
      </c>
      <c r="G15" s="83">
        <f t="shared" si="0"/>
        <v>20446216</v>
      </c>
      <c r="H15" s="79">
        <v>1.613877</v>
      </c>
      <c r="I15" s="92">
        <f t="shared" si="1"/>
        <v>31836956.420631</v>
      </c>
      <c r="J15" s="25">
        <f t="shared" si="2"/>
        <v>32997677.739432</v>
      </c>
      <c r="K15" s="40">
        <f>SUM(K10*H15)</f>
        <v>0.020345961637420102</v>
      </c>
      <c r="L15" s="28">
        <f t="shared" si="3"/>
        <v>415997.9263664051</v>
      </c>
      <c r="M15" s="31">
        <v>0.5</v>
      </c>
      <c r="N15" s="80">
        <f t="shared" si="4"/>
        <v>16498838.869716</v>
      </c>
      <c r="O15" s="114">
        <f>O10*H15*0.5</f>
        <v>0.00039641528729435086</v>
      </c>
      <c r="P15" s="81"/>
      <c r="Q15" s="28">
        <f t="shared" si="5"/>
        <v>8105.192589722354</v>
      </c>
      <c r="R15" s="29">
        <f>H15*R10</f>
        <v>0.0009372803908095568</v>
      </c>
      <c r="S15" s="37">
        <f t="shared" si="6"/>
        <v>18489.7330813413</v>
      </c>
      <c r="T15" s="37">
        <f t="shared" si="7"/>
        <v>442592.85203746875</v>
      </c>
      <c r="U15" s="41" t="e">
        <f>#REF!+R15</f>
        <v>#REF!</v>
      </c>
      <c r="V15" s="41">
        <v>0</v>
      </c>
      <c r="W15" s="41">
        <f t="shared" si="8"/>
        <v>0.02167966</v>
      </c>
      <c r="X15" s="41">
        <f t="shared" si="9"/>
        <v>0.020742379609190443</v>
      </c>
    </row>
    <row r="16" spans="1:24" ht="15.75">
      <c r="A16" s="1"/>
      <c r="B16" s="2" t="s">
        <v>63</v>
      </c>
      <c r="C16" s="19"/>
      <c r="D16" s="93" t="s">
        <v>64</v>
      </c>
      <c r="E16" s="107">
        <v>145698210</v>
      </c>
      <c r="F16" s="107">
        <v>2259273</v>
      </c>
      <c r="G16" s="83">
        <f t="shared" si="0"/>
        <v>147957483</v>
      </c>
      <c r="H16" s="79">
        <v>2.182893</v>
      </c>
      <c r="I16" s="92">
        <f t="shared" si="1"/>
        <v>318043602.72153</v>
      </c>
      <c r="J16" s="25">
        <f t="shared" si="2"/>
        <v>322975353.93831897</v>
      </c>
      <c r="K16" s="40">
        <f>SUM(K10*H16)</f>
        <v>0.02751948087530393</v>
      </c>
      <c r="L16" s="28">
        <f t="shared" si="3"/>
        <v>4071713.1237766063</v>
      </c>
      <c r="M16" s="31">
        <v>0.5</v>
      </c>
      <c r="N16" s="80">
        <f t="shared" si="4"/>
        <v>161487676.96915948</v>
      </c>
      <c r="O16" s="114">
        <f>O10*H16*0.5</f>
        <v>0.0005361822218966051</v>
      </c>
      <c r="P16" s="81"/>
      <c r="Q16" s="28">
        <f t="shared" si="5"/>
        <v>79332.17198116917</v>
      </c>
      <c r="R16" s="29">
        <f>H16*R10</f>
        <v>0.0012677439508311016</v>
      </c>
      <c r="S16" s="37">
        <f t="shared" si="6"/>
        <v>184708.0243744195</v>
      </c>
      <c r="T16" s="37">
        <f t="shared" si="7"/>
        <v>4335753.320132195</v>
      </c>
      <c r="U16" s="41" t="e">
        <f>#REF!+R16</f>
        <v>#REF!</v>
      </c>
      <c r="V16" s="41">
        <v>0</v>
      </c>
      <c r="W16" s="41">
        <f t="shared" si="8"/>
        <v>0.02932341</v>
      </c>
      <c r="X16" s="41">
        <f t="shared" si="9"/>
        <v>0.028055666049168898</v>
      </c>
    </row>
    <row r="17" spans="1:24" ht="15.75">
      <c r="A17" s="1"/>
      <c r="B17" s="2" t="s">
        <v>84</v>
      </c>
      <c r="C17" s="19"/>
      <c r="D17" s="93" t="s">
        <v>81</v>
      </c>
      <c r="E17" s="107">
        <v>831326</v>
      </c>
      <c r="F17" s="107">
        <v>16154</v>
      </c>
      <c r="G17" s="83">
        <f t="shared" si="0"/>
        <v>847480</v>
      </c>
      <c r="H17" s="79">
        <v>1.528025</v>
      </c>
      <c r="I17" s="92">
        <f t="shared" si="1"/>
        <v>1270286.91115</v>
      </c>
      <c r="J17" s="25">
        <f t="shared" si="2"/>
        <v>1294970.6269999999</v>
      </c>
      <c r="K17" s="40">
        <f>SUM(K10*H17)</f>
        <v>0.019263635352024258</v>
      </c>
      <c r="L17" s="28">
        <f t="shared" si="3"/>
        <v>16325.545688133518</v>
      </c>
      <c r="M17" s="31">
        <v>0.5</v>
      </c>
      <c r="N17" s="80">
        <f t="shared" si="4"/>
        <v>647485.3134999999</v>
      </c>
      <c r="O17" s="114">
        <f>O10*H17*0.5</f>
        <v>0.0003753275307647054</v>
      </c>
      <c r="P17" s="81"/>
      <c r="Q17" s="28">
        <f t="shared" si="5"/>
        <v>318.0825757724725</v>
      </c>
      <c r="R17" s="29">
        <f>H17*R10</f>
        <v>0.0008874207075054498</v>
      </c>
      <c r="S17" s="37">
        <f t="shared" si="6"/>
        <v>737.7359070876756</v>
      </c>
      <c r="T17" s="37">
        <f t="shared" si="7"/>
        <v>17381.364170993667</v>
      </c>
      <c r="U17" s="41" t="e">
        <f>#REF!+R17</f>
        <v>#REF!</v>
      </c>
      <c r="V17" s="41">
        <v>0</v>
      </c>
      <c r="W17" s="41">
        <f t="shared" si="8"/>
        <v>0.02052638</v>
      </c>
      <c r="X17" s="41">
        <f t="shared" si="9"/>
        <v>0.01963895929249455</v>
      </c>
    </row>
    <row r="18" spans="1:24" ht="15.75">
      <c r="A18" s="1"/>
      <c r="B18" s="2" t="s">
        <v>85</v>
      </c>
      <c r="C18" s="19"/>
      <c r="D18" s="93" t="s">
        <v>86</v>
      </c>
      <c r="E18" s="107">
        <v>11177000</v>
      </c>
      <c r="F18" s="107">
        <v>0</v>
      </c>
      <c r="G18" s="83">
        <f t="shared" si="0"/>
        <v>11177000</v>
      </c>
      <c r="H18" s="79">
        <v>2.182893</v>
      </c>
      <c r="I18" s="92">
        <f t="shared" si="1"/>
        <v>24398195.061</v>
      </c>
      <c r="J18" s="25">
        <f t="shared" si="2"/>
        <v>24398195.061</v>
      </c>
      <c r="K18" s="40">
        <f>SUM(K10*H18)</f>
        <v>0.02751948087530393</v>
      </c>
      <c r="L18" s="28">
        <f t="shared" si="3"/>
        <v>307585.23774327204</v>
      </c>
      <c r="M18" s="31">
        <v>0.5</v>
      </c>
      <c r="N18" s="80">
        <f t="shared" si="4"/>
        <v>12199097.5305</v>
      </c>
      <c r="O18" s="114">
        <f>O10*H18*0.5</f>
        <v>0.0005361822218966051</v>
      </c>
      <c r="P18" s="81"/>
      <c r="Q18" s="28">
        <f t="shared" si="5"/>
        <v>5992.908694138355</v>
      </c>
      <c r="R18" s="29">
        <f>H18*R10</f>
        <v>0.0012677439508311016</v>
      </c>
      <c r="S18" s="37">
        <f t="shared" si="6"/>
        <v>14169.574138439222</v>
      </c>
      <c r="T18" s="37">
        <f t="shared" si="7"/>
        <v>327747.7205758496</v>
      </c>
      <c r="U18" s="41" t="e">
        <f>#REF!+R18</f>
        <v>#REF!</v>
      </c>
      <c r="V18" s="41">
        <v>0</v>
      </c>
      <c r="W18" s="41">
        <f t="shared" si="8"/>
        <v>0.02932341</v>
      </c>
      <c r="X18" s="41">
        <f t="shared" si="9"/>
        <v>0.028055666049168898</v>
      </c>
    </row>
    <row r="19" spans="1:24" ht="15.75">
      <c r="A19" s="3" t="s">
        <v>22</v>
      </c>
      <c r="B19" s="2" t="s">
        <v>14</v>
      </c>
      <c r="C19" s="19"/>
      <c r="D19" s="93" t="s">
        <v>27</v>
      </c>
      <c r="E19" s="108">
        <v>324000</v>
      </c>
      <c r="F19" s="108">
        <v>0</v>
      </c>
      <c r="G19" s="83">
        <f t="shared" si="0"/>
        <v>324000</v>
      </c>
      <c r="H19" s="79">
        <v>2.182893</v>
      </c>
      <c r="I19" s="92">
        <f t="shared" si="1"/>
        <v>707257.3319999999</v>
      </c>
      <c r="J19" s="25">
        <f t="shared" si="2"/>
        <v>707257.3319999999</v>
      </c>
      <c r="K19" s="40">
        <f>SUM(K10*H19)</f>
        <v>0.02751948087530393</v>
      </c>
      <c r="L19" s="28">
        <f t="shared" si="3"/>
        <v>8916.311803598473</v>
      </c>
      <c r="M19" s="31">
        <v>0.5</v>
      </c>
      <c r="N19" s="80">
        <f t="shared" si="4"/>
        <v>353628.66599999997</v>
      </c>
      <c r="O19" s="114">
        <f>O10*H19*0.5</f>
        <v>0.0005361822218966051</v>
      </c>
      <c r="P19" s="81"/>
      <c r="Q19" s="28">
        <f t="shared" si="5"/>
        <v>173.72303989450006</v>
      </c>
      <c r="R19" s="29">
        <f>H19*R10</f>
        <v>0.0012677439508311016</v>
      </c>
      <c r="S19" s="37">
        <f t="shared" si="6"/>
        <v>410.74904006927693</v>
      </c>
      <c r="T19" s="37">
        <f t="shared" si="7"/>
        <v>9500.78388356225</v>
      </c>
      <c r="U19" s="41" t="e">
        <f>#REF!+R19</f>
        <v>#REF!</v>
      </c>
      <c r="V19" s="41">
        <v>0</v>
      </c>
      <c r="W19" s="41">
        <f t="shared" si="8"/>
        <v>0.02932341</v>
      </c>
      <c r="X19" s="41">
        <f t="shared" si="9"/>
        <v>0.028055666049168898</v>
      </c>
    </row>
    <row r="20" spans="1:24" ht="15.75">
      <c r="A20" s="1" t="s">
        <v>22</v>
      </c>
      <c r="B20" s="2" t="s">
        <v>29</v>
      </c>
      <c r="C20" s="19"/>
      <c r="D20" s="93" t="s">
        <v>30</v>
      </c>
      <c r="E20" s="108">
        <v>901866</v>
      </c>
      <c r="F20" s="108">
        <v>0</v>
      </c>
      <c r="G20" s="83">
        <f t="shared" si="0"/>
        <v>901866</v>
      </c>
      <c r="H20" s="79">
        <v>2.182893</v>
      </c>
      <c r="I20" s="92">
        <f t="shared" si="1"/>
        <v>1968676.978338</v>
      </c>
      <c r="J20" s="23">
        <f t="shared" si="2"/>
        <v>1968676.978338</v>
      </c>
      <c r="K20" s="40">
        <f>SUM(K10*H20)</f>
        <v>0.02751948087530393</v>
      </c>
      <c r="L20" s="28">
        <f t="shared" si="3"/>
        <v>24818.884139086855</v>
      </c>
      <c r="M20" s="31">
        <v>0.5</v>
      </c>
      <c r="N20" s="80">
        <f t="shared" si="4"/>
        <v>984338.489169</v>
      </c>
      <c r="O20" s="114">
        <f>O10*H20*0.5</f>
        <v>0.0005361822218966051</v>
      </c>
      <c r="P20" s="81"/>
      <c r="Q20" s="28">
        <f t="shared" si="5"/>
        <v>483.56451573300365</v>
      </c>
      <c r="R20" s="29">
        <f>H20*R10</f>
        <v>0.0012677439508311016</v>
      </c>
      <c r="S20" s="37">
        <f t="shared" si="6"/>
        <v>1143.3351659602422</v>
      </c>
      <c r="T20" s="37">
        <f t="shared" si="7"/>
        <v>26445.7838207801</v>
      </c>
      <c r="U20" s="41" t="e">
        <f>#REF!+R20</f>
        <v>#REF!</v>
      </c>
      <c r="V20" s="41">
        <v>0</v>
      </c>
      <c r="W20" s="41">
        <f t="shared" si="8"/>
        <v>0.02932341</v>
      </c>
      <c r="X20" s="41">
        <f t="shared" si="9"/>
        <v>0.028055666049168898</v>
      </c>
    </row>
    <row r="21" spans="1:24" ht="15.75">
      <c r="A21" s="1" t="s">
        <v>31</v>
      </c>
      <c r="B21" s="2" t="s">
        <v>32</v>
      </c>
      <c r="C21" s="19"/>
      <c r="D21" s="93" t="s">
        <v>33</v>
      </c>
      <c r="E21" s="107">
        <v>153066134</v>
      </c>
      <c r="F21" s="107">
        <v>0</v>
      </c>
      <c r="G21" s="83">
        <f t="shared" si="0"/>
        <v>153066134</v>
      </c>
      <c r="H21" s="79">
        <v>2.317283</v>
      </c>
      <c r="I21" s="92">
        <f t="shared" si="1"/>
        <v>354697550.19392204</v>
      </c>
      <c r="J21" s="23">
        <f t="shared" si="2"/>
        <v>354697550.19392204</v>
      </c>
      <c r="K21" s="40">
        <f>SUM(K10*H21)</f>
        <v>0.02921372014165006</v>
      </c>
      <c r="L21" s="28">
        <f t="shared" si="3"/>
        <v>4471631.201840307</v>
      </c>
      <c r="M21" s="31">
        <v>0.5</v>
      </c>
      <c r="N21" s="80">
        <f t="shared" si="4"/>
        <v>177348775.09696102</v>
      </c>
      <c r="O21" s="114">
        <f>O10*H21*0.5</f>
        <v>0.000569192327660234</v>
      </c>
      <c r="P21" s="81"/>
      <c r="Q21" s="28">
        <f t="shared" si="5"/>
        <v>87124.06909741327</v>
      </c>
      <c r="R21" s="29">
        <f>H21*R10</f>
        <v>0.0013457927189348025</v>
      </c>
      <c r="S21" s="37">
        <f t="shared" si="6"/>
        <v>205995.2886526988</v>
      </c>
      <c r="T21" s="37">
        <f t="shared" si="7"/>
        <v>4764750.559590419</v>
      </c>
      <c r="U21" s="41" t="e">
        <f>#REF!+R21</f>
        <v>#REF!</v>
      </c>
      <c r="V21" s="41">
        <v>0</v>
      </c>
      <c r="W21" s="41">
        <f t="shared" si="8"/>
        <v>0.03112871</v>
      </c>
      <c r="X21" s="41">
        <f t="shared" si="9"/>
        <v>0.029782917281065198</v>
      </c>
    </row>
    <row r="22" spans="1:24" ht="15.75">
      <c r="A22" s="1"/>
      <c r="B22" s="2" t="s">
        <v>87</v>
      </c>
      <c r="C22" s="19"/>
      <c r="D22" s="93" t="s">
        <v>88</v>
      </c>
      <c r="E22" s="107">
        <v>1084090</v>
      </c>
      <c r="F22" s="107">
        <v>0</v>
      </c>
      <c r="G22" s="83">
        <f t="shared" si="0"/>
        <v>1084090</v>
      </c>
      <c r="H22" s="79">
        <v>2.317283</v>
      </c>
      <c r="I22" s="92">
        <f t="shared" si="1"/>
        <v>2512143.3274700004</v>
      </c>
      <c r="J22" s="23">
        <f t="shared" si="2"/>
        <v>2512143.3274700004</v>
      </c>
      <c r="K22" s="40">
        <f>SUM(K10*H22)</f>
        <v>0.02921372014165006</v>
      </c>
      <c r="L22" s="28">
        <f t="shared" si="3"/>
        <v>31670.30186836141</v>
      </c>
      <c r="M22" s="31">
        <v>0.5</v>
      </c>
      <c r="N22" s="80">
        <f t="shared" si="4"/>
        <v>1256071.6637350002</v>
      </c>
      <c r="O22" s="114">
        <f>O10*H22*0.5</f>
        <v>0.000569192327660234</v>
      </c>
      <c r="P22" s="81"/>
      <c r="Q22" s="28">
        <f t="shared" si="5"/>
        <v>617.055710493183</v>
      </c>
      <c r="R22" s="29">
        <f>H22*R10</f>
        <v>0.0013457927189348025</v>
      </c>
      <c r="S22" s="37">
        <f t="shared" si="6"/>
        <v>1458.96042867003</v>
      </c>
      <c r="T22" s="37">
        <f t="shared" si="7"/>
        <v>33746.31800752462</v>
      </c>
      <c r="U22" s="41" t="e">
        <f>#REF!+R22</f>
        <v>#REF!</v>
      </c>
      <c r="V22" s="41">
        <v>0</v>
      </c>
      <c r="W22" s="41">
        <f t="shared" si="8"/>
        <v>0.03112871</v>
      </c>
      <c r="X22" s="41">
        <f t="shared" si="9"/>
        <v>0.029782917281065198</v>
      </c>
    </row>
    <row r="23" spans="1:24" ht="15.75">
      <c r="A23" s="1" t="s">
        <v>34</v>
      </c>
      <c r="B23" s="2" t="s">
        <v>35</v>
      </c>
      <c r="C23" s="19"/>
      <c r="D23" s="93" t="s">
        <v>36</v>
      </c>
      <c r="E23" s="107">
        <v>14036461</v>
      </c>
      <c r="F23" s="107">
        <v>0</v>
      </c>
      <c r="G23" s="83">
        <f t="shared" si="0"/>
        <v>14036461</v>
      </c>
      <c r="H23" s="79">
        <v>3.034592</v>
      </c>
      <c r="I23" s="92">
        <f t="shared" si="1"/>
        <v>42594932.258912</v>
      </c>
      <c r="J23" s="23">
        <f t="shared" si="2"/>
        <v>42594932.258912</v>
      </c>
      <c r="K23" s="40">
        <f>SUM(K10*H23)</f>
        <v>0.03825675216712422</v>
      </c>
      <c r="L23" s="28">
        <f t="shared" si="3"/>
        <v>536989.4097805046</v>
      </c>
      <c r="M23" s="31">
        <v>0.5</v>
      </c>
      <c r="N23" s="80">
        <f t="shared" si="4"/>
        <v>21297466.129456</v>
      </c>
      <c r="O23" s="114">
        <f>O10*H23*0.5</f>
        <v>0.0007453843505429092</v>
      </c>
      <c r="P23" s="81"/>
      <c r="Q23" s="28">
        <f t="shared" si="5"/>
        <v>10462.558366405874</v>
      </c>
      <c r="R23" s="29">
        <f>H23*R10</f>
        <v>0.0017623793980009346</v>
      </c>
      <c r="S23" s="37">
        <f t="shared" si="6"/>
        <v>24737.5696872436</v>
      </c>
      <c r="T23" s="37">
        <f t="shared" si="7"/>
        <v>572189.5378341541</v>
      </c>
      <c r="U23" s="41" t="e">
        <f>#REF!+R23</f>
        <v>#REF!</v>
      </c>
      <c r="V23" s="41">
        <v>0</v>
      </c>
      <c r="W23" s="41">
        <f t="shared" si="8"/>
        <v>0.04076452</v>
      </c>
      <c r="X23" s="41">
        <f t="shared" si="9"/>
        <v>0.039002140601999066</v>
      </c>
    </row>
    <row r="24" spans="1:24" ht="15.75">
      <c r="A24" s="1"/>
      <c r="B24" s="2" t="s">
        <v>89</v>
      </c>
      <c r="C24" s="19"/>
      <c r="D24" s="93" t="s">
        <v>90</v>
      </c>
      <c r="E24" s="107">
        <v>2476000</v>
      </c>
      <c r="F24" s="107">
        <v>0</v>
      </c>
      <c r="G24" s="83">
        <f t="shared" si="0"/>
        <v>2476000</v>
      </c>
      <c r="H24" s="79">
        <v>3.034592</v>
      </c>
      <c r="I24" s="92">
        <f t="shared" si="1"/>
        <v>7513649.791999999</v>
      </c>
      <c r="J24" s="23">
        <f t="shared" si="2"/>
        <v>7513649.791999999</v>
      </c>
      <c r="K24" s="40">
        <f>SUM(K10*H24)</f>
        <v>0.03825675216712422</v>
      </c>
      <c r="L24" s="28">
        <f t="shared" si="3"/>
        <v>94723.71836579958</v>
      </c>
      <c r="M24" s="31">
        <v>0.5</v>
      </c>
      <c r="N24" s="80">
        <f t="shared" si="4"/>
        <v>3756824.8959999997</v>
      </c>
      <c r="O24" s="114">
        <f>O10*H24*0.5</f>
        <v>0.0007453843505429092</v>
      </c>
      <c r="P24" s="81"/>
      <c r="Q24" s="28">
        <f t="shared" si="5"/>
        <v>1845.5716519442433</v>
      </c>
      <c r="R24" s="29">
        <f>H24*R10</f>
        <v>0.0017623793980009346</v>
      </c>
      <c r="S24" s="37">
        <f t="shared" si="6"/>
        <v>4363.651389450314</v>
      </c>
      <c r="T24" s="37">
        <f t="shared" si="7"/>
        <v>100932.94140719414</v>
      </c>
      <c r="U24" s="41" t="e">
        <f>#REF!+R24</f>
        <v>#REF!</v>
      </c>
      <c r="V24" s="41">
        <v>0</v>
      </c>
      <c r="W24" s="41">
        <f t="shared" si="8"/>
        <v>0.04076452</v>
      </c>
      <c r="X24" s="41">
        <f t="shared" si="9"/>
        <v>0.039002140601999066</v>
      </c>
    </row>
    <row r="25" spans="1:24" ht="15.75">
      <c r="A25" s="1" t="s">
        <v>37</v>
      </c>
      <c r="B25" s="2" t="s">
        <v>38</v>
      </c>
      <c r="C25" s="19"/>
      <c r="D25" s="93" t="s">
        <v>39</v>
      </c>
      <c r="E25" s="108">
        <v>4713572</v>
      </c>
      <c r="F25" s="108">
        <v>0</v>
      </c>
      <c r="G25" s="83">
        <f t="shared" si="0"/>
        <v>4713572</v>
      </c>
      <c r="H25" s="79">
        <v>1.613877</v>
      </c>
      <c r="I25" s="92">
        <f t="shared" si="1"/>
        <v>7607125.438644</v>
      </c>
      <c r="J25" s="23">
        <f t="shared" si="2"/>
        <v>7607125.438644</v>
      </c>
      <c r="K25" s="40">
        <f>SUM(K10*H25)</f>
        <v>0.020345961637420102</v>
      </c>
      <c r="L25" s="28">
        <f t="shared" si="3"/>
        <v>95902.15508721754</v>
      </c>
      <c r="M25" s="31">
        <v>0.5</v>
      </c>
      <c r="N25" s="80">
        <f t="shared" si="4"/>
        <v>3803562.719322</v>
      </c>
      <c r="O25" s="114">
        <f>O10*H25*0.5</f>
        <v>0.00039641528729435086</v>
      </c>
      <c r="P25" s="81"/>
      <c r="Q25" s="28">
        <f t="shared" si="5"/>
        <v>1868.531998562608</v>
      </c>
      <c r="R25" s="29">
        <f>H25*R10</f>
        <v>0.0009372803908095568</v>
      </c>
      <c r="S25" s="37">
        <f t="shared" si="6"/>
        <v>4417.938606268985</v>
      </c>
      <c r="T25" s="37">
        <f t="shared" si="7"/>
        <v>102188.62569204914</v>
      </c>
      <c r="U25" s="41" t="e">
        <f>#REF!+R25</f>
        <v>#REF!</v>
      </c>
      <c r="V25" s="41">
        <v>0</v>
      </c>
      <c r="W25" s="41">
        <f t="shared" si="8"/>
        <v>0.02167966</v>
      </c>
      <c r="X25" s="41">
        <f t="shared" si="9"/>
        <v>0.020742379609190443</v>
      </c>
    </row>
    <row r="26" spans="1:24" ht="15.75">
      <c r="A26" s="1" t="s">
        <v>40</v>
      </c>
      <c r="B26" s="2" t="s">
        <v>41</v>
      </c>
      <c r="C26" s="19"/>
      <c r="D26" s="93" t="s">
        <v>42</v>
      </c>
      <c r="E26" s="107">
        <v>23467581</v>
      </c>
      <c r="F26" s="107">
        <v>9302502</v>
      </c>
      <c r="G26" s="83">
        <f t="shared" si="0"/>
        <v>32770083</v>
      </c>
      <c r="H26" s="79">
        <v>4.694835</v>
      </c>
      <c r="I26" s="92">
        <f t="shared" si="1"/>
        <v>110176420.64413501</v>
      </c>
      <c r="J26" s="25">
        <f t="shared" si="2"/>
        <v>153850132.62130502</v>
      </c>
      <c r="K26" s="40">
        <f>SUM(K10*H26)</f>
        <v>0.0591872446314169</v>
      </c>
      <c r="L26" s="28">
        <f t="shared" si="3"/>
        <v>1939570.9191128362</v>
      </c>
      <c r="M26" s="31">
        <v>0.5</v>
      </c>
      <c r="N26" s="52">
        <f t="shared" si="4"/>
        <v>76925066.31065251</v>
      </c>
      <c r="O26" s="114">
        <f>O10*H26*0.5</f>
        <v>0.001153188480488026</v>
      </c>
      <c r="P26" s="68"/>
      <c r="Q26" s="28">
        <f t="shared" si="5"/>
        <v>37790.082220236494</v>
      </c>
      <c r="R26" s="29">
        <f>H26*R10</f>
        <v>0.0027265874559129263</v>
      </c>
      <c r="S26" s="37">
        <f t="shared" si="6"/>
        <v>63986.41197522053</v>
      </c>
      <c r="T26" s="37">
        <f t="shared" si="7"/>
        <v>2041347.4133082933</v>
      </c>
      <c r="U26" s="41" t="e">
        <f>#REF!+R26</f>
        <v>#REF!</v>
      </c>
      <c r="V26" s="41">
        <v>0</v>
      </c>
      <c r="W26" s="41">
        <f t="shared" si="8"/>
        <v>0.06306702</v>
      </c>
      <c r="X26" s="41">
        <f t="shared" si="9"/>
        <v>0.06034043254408707</v>
      </c>
    </row>
    <row r="27" spans="1:24" ht="15.75">
      <c r="A27" s="1" t="s">
        <v>22</v>
      </c>
      <c r="B27" s="2" t="s">
        <v>23</v>
      </c>
      <c r="C27" s="19"/>
      <c r="D27" s="93" t="s">
        <v>43</v>
      </c>
      <c r="E27" s="107">
        <v>626019</v>
      </c>
      <c r="F27" s="107">
        <v>55923</v>
      </c>
      <c r="G27" s="83">
        <f t="shared" si="0"/>
        <v>681942</v>
      </c>
      <c r="H27" s="79">
        <v>3.051643</v>
      </c>
      <c r="I27" s="92">
        <f t="shared" si="1"/>
        <v>1910386.4992169999</v>
      </c>
      <c r="J27" s="25">
        <f t="shared" si="2"/>
        <v>2081043.5307059998</v>
      </c>
      <c r="K27" s="40">
        <f>SUM(K10*H27)</f>
        <v>0.038471712162142215</v>
      </c>
      <c r="L27" s="28">
        <f t="shared" si="3"/>
        <v>26235.476335275587</v>
      </c>
      <c r="M27" s="31">
        <v>0.5</v>
      </c>
      <c r="N27" s="52">
        <f t="shared" si="4"/>
        <v>1040521.7653529999</v>
      </c>
      <c r="O27" s="114">
        <f>O10*H27*0.5</f>
        <v>0.0007495725737245122</v>
      </c>
      <c r="P27" s="68"/>
      <c r="Q27" s="28">
        <f t="shared" si="5"/>
        <v>511.1650200708413</v>
      </c>
      <c r="R27" s="29">
        <f>H27*R10</f>
        <v>0.001772281991534205</v>
      </c>
      <c r="S27" s="37">
        <f t="shared" si="6"/>
        <v>1109.4822000582515</v>
      </c>
      <c r="T27" s="37">
        <f t="shared" si="7"/>
        <v>27856.12355540468</v>
      </c>
      <c r="U27" s="41" t="e">
        <f>#REF!+R27</f>
        <v>#REF!</v>
      </c>
      <c r="V27" s="41">
        <v>0</v>
      </c>
      <c r="W27" s="41">
        <f t="shared" si="8"/>
        <v>0.04099357</v>
      </c>
      <c r="X27" s="41">
        <f t="shared" si="9"/>
        <v>0.0392212880084658</v>
      </c>
    </row>
    <row r="28" spans="1:24" ht="15.75">
      <c r="A28" s="1" t="s">
        <v>22</v>
      </c>
      <c r="B28" s="2" t="s">
        <v>25</v>
      </c>
      <c r="C28" s="19"/>
      <c r="D28" s="93" t="s">
        <v>44</v>
      </c>
      <c r="E28" s="108">
        <v>5960737</v>
      </c>
      <c r="F28" s="108">
        <v>505892</v>
      </c>
      <c r="G28" s="83">
        <f t="shared" si="0"/>
        <v>6466629</v>
      </c>
      <c r="H28" s="79">
        <v>3.051643</v>
      </c>
      <c r="I28" s="92">
        <f t="shared" si="1"/>
        <v>18190041.340891</v>
      </c>
      <c r="J28" s="25">
        <f t="shared" si="2"/>
        <v>19733843.121447</v>
      </c>
      <c r="K28" s="40">
        <f>SUM(K10*H28)</f>
        <v>0.038471712162142215</v>
      </c>
      <c r="L28" s="28">
        <f t="shared" si="3"/>
        <v>248782.28954736155</v>
      </c>
      <c r="M28" s="31">
        <v>0.5</v>
      </c>
      <c r="N28" s="52">
        <f t="shared" si="4"/>
        <v>9866921.5607235</v>
      </c>
      <c r="O28" s="114">
        <f>O10*H28*0.5</f>
        <v>0.0007495725737245122</v>
      </c>
      <c r="P28" s="68"/>
      <c r="Q28" s="28">
        <f t="shared" si="5"/>
        <v>4847.207742851569</v>
      </c>
      <c r="R28" s="29">
        <f>H28*R10</f>
        <v>0.001772281991534205</v>
      </c>
      <c r="S28" s="37">
        <f t="shared" si="6"/>
        <v>10564.106841371622</v>
      </c>
      <c r="T28" s="37">
        <f t="shared" si="7"/>
        <v>264193.60413158475</v>
      </c>
      <c r="U28" s="41" t="e">
        <f>#REF!+R28</f>
        <v>#REF!</v>
      </c>
      <c r="V28" s="41">
        <v>0</v>
      </c>
      <c r="W28" s="41">
        <f t="shared" si="8"/>
        <v>0.04099357</v>
      </c>
      <c r="X28" s="41">
        <f t="shared" si="9"/>
        <v>0.0392212880084658</v>
      </c>
    </row>
    <row r="29" spans="1:24" ht="15.75">
      <c r="A29" s="1" t="s">
        <v>13</v>
      </c>
      <c r="B29" s="2" t="s">
        <v>14</v>
      </c>
      <c r="C29" s="19"/>
      <c r="D29" s="93" t="s">
        <v>45</v>
      </c>
      <c r="E29" s="107">
        <v>932625</v>
      </c>
      <c r="F29" s="107">
        <v>0</v>
      </c>
      <c r="G29" s="83">
        <f t="shared" si="0"/>
        <v>932625</v>
      </c>
      <c r="H29" s="79">
        <v>4.694835</v>
      </c>
      <c r="I29" s="92">
        <f t="shared" si="1"/>
        <v>4378520.491875</v>
      </c>
      <c r="J29" s="23">
        <f t="shared" si="2"/>
        <v>4378520.491875</v>
      </c>
      <c r="K29" s="40">
        <f>SUM(K10*H29)</f>
        <v>0.0591872446314169</v>
      </c>
      <c r="L29" s="28">
        <f t="shared" si="3"/>
        <v>55199.50402437519</v>
      </c>
      <c r="M29" s="31">
        <v>0.5</v>
      </c>
      <c r="N29" s="52">
        <f t="shared" si="4"/>
        <v>2189260.2459375</v>
      </c>
      <c r="O29" s="114">
        <f>O10*H29*0.5</f>
        <v>0.001153188480488026</v>
      </c>
      <c r="P29" s="68"/>
      <c r="Q29" s="28">
        <f t="shared" si="5"/>
        <v>1075.4924066151452</v>
      </c>
      <c r="R29" s="29">
        <f>H29*R10</f>
        <v>0.0027265874559129263</v>
      </c>
      <c r="S29" s="37">
        <f t="shared" si="6"/>
        <v>2542.883626070793</v>
      </c>
      <c r="T29" s="37">
        <f t="shared" si="7"/>
        <v>58817.88005706112</v>
      </c>
      <c r="U29" s="41" t="e">
        <f>#REF!+R29</f>
        <v>#REF!</v>
      </c>
      <c r="V29" s="41">
        <v>0</v>
      </c>
      <c r="W29" s="41">
        <f t="shared" si="8"/>
        <v>0.06306702</v>
      </c>
      <c r="X29" s="41">
        <f t="shared" si="9"/>
        <v>0.06034043254408707</v>
      </c>
    </row>
    <row r="30" spans="1:24" ht="15.75">
      <c r="A30" s="3" t="s">
        <v>22</v>
      </c>
      <c r="B30" s="2" t="s">
        <v>28</v>
      </c>
      <c r="C30" s="19"/>
      <c r="D30" s="93" t="s">
        <v>46</v>
      </c>
      <c r="E30" s="107">
        <v>212500</v>
      </c>
      <c r="F30" s="107">
        <v>51750</v>
      </c>
      <c r="G30" s="83">
        <f t="shared" si="0"/>
        <v>264250</v>
      </c>
      <c r="H30" s="79">
        <v>3.051643</v>
      </c>
      <c r="I30" s="92">
        <f t="shared" si="1"/>
        <v>648474.1375</v>
      </c>
      <c r="J30" s="23">
        <f t="shared" si="2"/>
        <v>806396.66275</v>
      </c>
      <c r="K30" s="40">
        <f>SUM(K10*H30)</f>
        <v>0.038471712162142215</v>
      </c>
      <c r="L30" s="28">
        <f t="shared" si="3"/>
        <v>10166.14993884608</v>
      </c>
      <c r="M30" s="31">
        <v>0.5</v>
      </c>
      <c r="N30" s="52">
        <f t="shared" si="4"/>
        <v>403198.331375</v>
      </c>
      <c r="O30" s="114">
        <f>O10*H30*0.5</f>
        <v>0.0007495725737245122</v>
      </c>
      <c r="P30" s="68"/>
      <c r="Q30" s="28">
        <f t="shared" si="5"/>
        <v>198.07455260670235</v>
      </c>
      <c r="R30" s="29">
        <f>H30*R10</f>
        <v>0.001772281991534205</v>
      </c>
      <c r="S30" s="37">
        <f t="shared" si="6"/>
        <v>376.60992320101855</v>
      </c>
      <c r="T30" s="37">
        <f t="shared" si="7"/>
        <v>10740.8344146538</v>
      </c>
      <c r="U30" s="41" t="e">
        <f>#REF!+R30</f>
        <v>#REF!</v>
      </c>
      <c r="V30" s="41">
        <v>0</v>
      </c>
      <c r="W30" s="41">
        <f t="shared" si="8"/>
        <v>0.04099357</v>
      </c>
      <c r="X30" s="41">
        <f t="shared" si="9"/>
        <v>0.0392212880084658</v>
      </c>
    </row>
    <row r="31" spans="1:24" ht="15.75">
      <c r="A31" s="3"/>
      <c r="B31" s="2" t="s">
        <v>76</v>
      </c>
      <c r="C31" s="19"/>
      <c r="D31" s="93" t="s">
        <v>77</v>
      </c>
      <c r="E31" s="107">
        <v>8223876</v>
      </c>
      <c r="F31" s="107">
        <v>1000625</v>
      </c>
      <c r="G31" s="83">
        <f aca="true" t="shared" si="10" ref="G31:G37">SUM(E31:F31)</f>
        <v>9224501</v>
      </c>
      <c r="H31" s="79">
        <v>4.694835</v>
      </c>
      <c r="I31" s="92">
        <f t="shared" si="1"/>
        <v>38609740.88046</v>
      </c>
      <c r="J31" s="23">
        <f t="shared" si="2"/>
        <v>43307510.152335</v>
      </c>
      <c r="K31" s="40">
        <f>SUM(K10*H31)</f>
        <v>0.0591872446314169</v>
      </c>
      <c r="L31" s="28">
        <f t="shared" si="3"/>
        <v>545972.7972897498</v>
      </c>
      <c r="M31" s="31">
        <v>0.5</v>
      </c>
      <c r="N31" s="52">
        <f t="shared" si="4"/>
        <v>21653755.0761675</v>
      </c>
      <c r="O31" s="114">
        <f>O10*H31*0.5</f>
        <v>0.001153188480488026</v>
      </c>
      <c r="P31" s="68"/>
      <c r="Q31" s="28">
        <f t="shared" si="5"/>
        <v>10637.588291450276</v>
      </c>
      <c r="R31" s="29">
        <f>H31*R10</f>
        <v>0.0027265874559129263</v>
      </c>
      <c r="S31" s="37">
        <f t="shared" si="6"/>
        <v>22423.117140583374</v>
      </c>
      <c r="T31" s="37">
        <f t="shared" si="7"/>
        <v>579033.5027217835</v>
      </c>
      <c r="U31" s="41" t="e">
        <f>#REF!+R31</f>
        <v>#REF!</v>
      </c>
      <c r="V31" s="41">
        <v>0</v>
      </c>
      <c r="W31" s="41">
        <f t="shared" si="8"/>
        <v>0.06306702</v>
      </c>
      <c r="X31" s="41">
        <f t="shared" si="9"/>
        <v>0.06034043254408707</v>
      </c>
    </row>
    <row r="32" spans="1:24" ht="15.75">
      <c r="A32" s="3"/>
      <c r="B32" s="2" t="s">
        <v>91</v>
      </c>
      <c r="C32" s="19"/>
      <c r="D32" s="93" t="s">
        <v>82</v>
      </c>
      <c r="E32" s="107">
        <v>62400</v>
      </c>
      <c r="F32" s="107">
        <v>46600</v>
      </c>
      <c r="G32" s="83">
        <f t="shared" si="10"/>
        <v>109000</v>
      </c>
      <c r="H32" s="79">
        <v>3.051643</v>
      </c>
      <c r="I32" s="92">
        <f t="shared" si="1"/>
        <v>190422.5232</v>
      </c>
      <c r="J32" s="23">
        <f t="shared" si="2"/>
        <v>332629.087</v>
      </c>
      <c r="K32" s="40">
        <f>SUM(K10*H32)</f>
        <v>0.038471712162142215</v>
      </c>
      <c r="L32" s="28">
        <f t="shared" si="3"/>
        <v>4193.416625673502</v>
      </c>
      <c r="M32" s="31">
        <v>0.5</v>
      </c>
      <c r="N32" s="52">
        <f t="shared" si="4"/>
        <v>166314.5435</v>
      </c>
      <c r="O32" s="114">
        <f>O10*H32*0.5</f>
        <v>0.0007495725737245122</v>
      </c>
      <c r="P32" s="68"/>
      <c r="Q32" s="28">
        <f t="shared" si="5"/>
        <v>81.70341053597183</v>
      </c>
      <c r="R32" s="29">
        <f>H32*R10</f>
        <v>0.001772281991534205</v>
      </c>
      <c r="S32" s="37">
        <f t="shared" si="6"/>
        <v>110.59039627173439</v>
      </c>
      <c r="T32" s="37">
        <f t="shared" si="7"/>
        <v>4385.710432481208</v>
      </c>
      <c r="U32" s="41" t="e">
        <f>#REF!+R32</f>
        <v>#REF!</v>
      </c>
      <c r="V32" s="41">
        <v>0</v>
      </c>
      <c r="W32" s="41">
        <f t="shared" si="8"/>
        <v>0.04099357</v>
      </c>
      <c r="X32" s="41">
        <f t="shared" si="9"/>
        <v>0.0392212880084658</v>
      </c>
    </row>
    <row r="33" spans="1:24" ht="15.75">
      <c r="A33" s="1" t="s">
        <v>60</v>
      </c>
      <c r="B33" s="2" t="s">
        <v>61</v>
      </c>
      <c r="C33" s="19"/>
      <c r="D33" s="93" t="s">
        <v>47</v>
      </c>
      <c r="E33" s="107">
        <v>57941511</v>
      </c>
      <c r="F33" s="107">
        <v>0</v>
      </c>
      <c r="G33" s="83">
        <f t="shared" si="10"/>
        <v>57941511</v>
      </c>
      <c r="H33" s="79">
        <v>8.33815</v>
      </c>
      <c r="I33" s="92">
        <f t="shared" si="1"/>
        <v>483125009.94465005</v>
      </c>
      <c r="J33" s="23">
        <f t="shared" si="2"/>
        <v>483125009.94465005</v>
      </c>
      <c r="K33" s="40">
        <f>SUM(K10*H33)</f>
        <v>0.10511809761651876</v>
      </c>
      <c r="L33" s="28">
        <f t="shared" si="3"/>
        <v>6090701.409346595</v>
      </c>
      <c r="M33" s="31">
        <v>0.5</v>
      </c>
      <c r="N33" s="52">
        <f t="shared" si="4"/>
        <v>241562504.97232503</v>
      </c>
      <c r="O33" s="114">
        <f>O10*H33*0.5</f>
        <v>0.0020480929635612825</v>
      </c>
      <c r="P33" s="68"/>
      <c r="Q33" s="28">
        <f t="shared" si="5"/>
        <v>118669.60097720865</v>
      </c>
      <c r="R33" s="29">
        <f>H33*R10</f>
        <v>0.004842490778807001</v>
      </c>
      <c r="S33" s="37">
        <f t="shared" si="6"/>
        <v>280581.23272764444</v>
      </c>
      <c r="T33" s="37">
        <f t="shared" si="7"/>
        <v>6489952.243051448</v>
      </c>
      <c r="U33" s="41" t="e">
        <f>#REF!+R33</f>
        <v>#REF!</v>
      </c>
      <c r="V33" s="41">
        <v>0</v>
      </c>
      <c r="W33" s="41">
        <f t="shared" si="8"/>
        <v>0.11200868</v>
      </c>
      <c r="X33" s="41">
        <f t="shared" si="9"/>
        <v>0.107166189221193</v>
      </c>
    </row>
    <row r="34" spans="1:24" ht="15.75">
      <c r="A34" s="1" t="s">
        <v>22</v>
      </c>
      <c r="B34" s="2" t="s">
        <v>23</v>
      </c>
      <c r="C34" s="19"/>
      <c r="D34" s="93" t="s">
        <v>48</v>
      </c>
      <c r="E34" s="107">
        <v>1752660</v>
      </c>
      <c r="F34" s="107">
        <v>0</v>
      </c>
      <c r="G34" s="83">
        <f t="shared" si="10"/>
        <v>1752660</v>
      </c>
      <c r="H34" s="79">
        <v>5.419798</v>
      </c>
      <c r="I34" s="92">
        <f t="shared" si="1"/>
        <v>9499063.16268</v>
      </c>
      <c r="J34" s="23">
        <f t="shared" si="2"/>
        <v>9499063.16268</v>
      </c>
      <c r="K34" s="40">
        <f>SUM(K10*H34)</f>
        <v>0.06832676975417966</v>
      </c>
      <c r="L34" s="28">
        <f t="shared" si="3"/>
        <v>119753.59627736051</v>
      </c>
      <c r="M34" s="31">
        <v>0.5</v>
      </c>
      <c r="N34" s="52">
        <f t="shared" si="4"/>
        <v>4749531.58134</v>
      </c>
      <c r="O34" s="114">
        <f>O10*H34*0.5</f>
        <v>0.0013312605491294246</v>
      </c>
      <c r="P34" s="68"/>
      <c r="Q34" s="28">
        <f t="shared" si="5"/>
        <v>2333.247114037177</v>
      </c>
      <c r="R34" s="41">
        <f>H34*R10</f>
        <v>0.0031476192966061567</v>
      </c>
      <c r="S34" s="37">
        <f t="shared" si="6"/>
        <v>5516.706436389746</v>
      </c>
      <c r="T34" s="37">
        <f t="shared" si="7"/>
        <v>127603.54982778744</v>
      </c>
      <c r="U34" s="41" t="e">
        <f>#REF!+R34</f>
        <v>#REF!</v>
      </c>
      <c r="V34" s="41">
        <v>0</v>
      </c>
      <c r="W34" s="41">
        <f t="shared" si="8"/>
        <v>0.07280565</v>
      </c>
      <c r="X34" s="41">
        <f t="shared" si="9"/>
        <v>0.06965803070339384</v>
      </c>
    </row>
    <row r="35" spans="1:24" ht="15.75">
      <c r="A35" s="1" t="s">
        <v>49</v>
      </c>
      <c r="B35" s="2" t="s">
        <v>50</v>
      </c>
      <c r="C35" s="19"/>
      <c r="D35" s="93" t="s">
        <v>51</v>
      </c>
      <c r="E35" s="107">
        <v>475000</v>
      </c>
      <c r="F35" s="107">
        <v>25127494</v>
      </c>
      <c r="G35" s="83">
        <f t="shared" si="10"/>
        <v>25602494</v>
      </c>
      <c r="H35" s="79">
        <v>2.09391</v>
      </c>
      <c r="I35" s="92">
        <f t="shared" si="1"/>
        <v>994607.2500000001</v>
      </c>
      <c r="J35" s="26">
        <f t="shared" si="2"/>
        <v>53609318.211540006</v>
      </c>
      <c r="K35" s="40">
        <f>SUM(K10*H35)</f>
        <v>0.026397682433178197</v>
      </c>
      <c r="L35" s="28">
        <f t="shared" si="3"/>
        <v>675846.5061093502</v>
      </c>
      <c r="M35" s="31">
        <v>1</v>
      </c>
      <c r="N35" s="25">
        <f t="shared" si="4"/>
        <v>53609318.211540006</v>
      </c>
      <c r="O35" s="114">
        <f>O10*H35</f>
        <v>0.0010286508007964848</v>
      </c>
      <c r="Q35" s="28">
        <f t="shared" si="5"/>
        <v>26336.025955487195</v>
      </c>
      <c r="R35" s="29">
        <f>H35*R10</f>
        <v>0.0012160658979092206</v>
      </c>
      <c r="S35" s="37">
        <f t="shared" si="6"/>
        <v>577.6313015068798</v>
      </c>
      <c r="T35" s="37">
        <f t="shared" si="7"/>
        <v>702760.1633663443</v>
      </c>
      <c r="U35" s="41" t="e">
        <f>#REF!+R35</f>
        <v>#REF!</v>
      </c>
      <c r="V35" s="41">
        <v>0</v>
      </c>
      <c r="W35" s="41">
        <f t="shared" si="8"/>
        <v>0.0286424</v>
      </c>
      <c r="X35" s="41">
        <f t="shared" si="9"/>
        <v>0.027426334102090777</v>
      </c>
    </row>
    <row r="36" spans="1:24" ht="15.75">
      <c r="A36" s="1" t="s">
        <v>52</v>
      </c>
      <c r="B36" s="2" t="s">
        <v>53</v>
      </c>
      <c r="C36" s="19"/>
      <c r="D36" s="93" t="s">
        <v>54</v>
      </c>
      <c r="E36" s="107">
        <v>257250</v>
      </c>
      <c r="F36" s="107">
        <v>1947671</v>
      </c>
      <c r="G36" s="83">
        <f t="shared" si="10"/>
        <v>2204921</v>
      </c>
      <c r="H36" s="79">
        <v>0.25</v>
      </c>
      <c r="I36" s="92">
        <f t="shared" si="1"/>
        <v>64312.5</v>
      </c>
      <c r="J36" s="25">
        <f>G36*0.25</f>
        <v>551230.25</v>
      </c>
      <c r="K36" s="40">
        <f>SUM(K10*0.25)</f>
        <v>0.0031517212336225286</v>
      </c>
      <c r="L36" s="28">
        <f t="shared" si="3"/>
        <v>6949.296334160219</v>
      </c>
      <c r="M36" s="31">
        <v>1</v>
      </c>
      <c r="N36" s="25">
        <f t="shared" si="4"/>
        <v>551230.25</v>
      </c>
      <c r="O36" s="114">
        <f>O10*0.25</f>
        <v>0.00012281459098009045</v>
      </c>
      <c r="Q36" s="28">
        <f t="shared" si="5"/>
        <v>270.796470758412</v>
      </c>
      <c r="R36" s="29">
        <f>H36*R10</f>
        <v>0.00014519080308002976</v>
      </c>
      <c r="S36" s="37">
        <f t="shared" si="6"/>
        <v>37.350334092337654</v>
      </c>
      <c r="T36" s="37">
        <f t="shared" si="7"/>
        <v>7257.443139010969</v>
      </c>
      <c r="U36" s="41" t="e">
        <f>#REF!+R36</f>
        <v>#REF!</v>
      </c>
      <c r="V36" s="41">
        <v>0</v>
      </c>
      <c r="W36" s="41">
        <f t="shared" si="8"/>
        <v>0.00341973</v>
      </c>
      <c r="X36" s="41">
        <f t="shared" si="9"/>
        <v>0.0032745391969199703</v>
      </c>
    </row>
    <row r="37" spans="1:24" ht="18" thickBot="1">
      <c r="A37" s="1" t="s">
        <v>55</v>
      </c>
      <c r="B37" s="2" t="s">
        <v>56</v>
      </c>
      <c r="C37" s="19"/>
      <c r="D37" s="93" t="s">
        <v>57</v>
      </c>
      <c r="E37" s="109">
        <v>195350</v>
      </c>
      <c r="F37" s="109">
        <v>2128256</v>
      </c>
      <c r="G37" s="83">
        <f t="shared" si="10"/>
        <v>2323606</v>
      </c>
      <c r="H37" s="79">
        <v>0.25</v>
      </c>
      <c r="I37" s="92">
        <f t="shared" si="1"/>
        <v>48837.5</v>
      </c>
      <c r="J37" s="27">
        <f>G37*0.25</f>
        <v>580901.5</v>
      </c>
      <c r="K37" s="40">
        <f>SUM(K10*0.25)</f>
        <v>0.0031517212336225286</v>
      </c>
      <c r="L37" s="30">
        <f t="shared" si="3"/>
        <v>7323.358368772709</v>
      </c>
      <c r="M37" s="31">
        <v>1</v>
      </c>
      <c r="N37" s="27">
        <f t="shared" si="4"/>
        <v>580901.5</v>
      </c>
      <c r="O37" s="114">
        <f>O10*0.25</f>
        <v>0.00012281459098009045</v>
      </c>
      <c r="Q37" s="82">
        <f t="shared" si="5"/>
        <v>285.37272048888406</v>
      </c>
      <c r="R37" s="29">
        <f>H37*R10</f>
        <v>0.00014519080308002976</v>
      </c>
      <c r="S37" s="38">
        <f t="shared" si="6"/>
        <v>28.363023381683814</v>
      </c>
      <c r="T37" s="38">
        <f t="shared" si="7"/>
        <v>7637.094112643276</v>
      </c>
      <c r="U37" s="41" t="e">
        <f>#REF!+R37</f>
        <v>#REF!</v>
      </c>
      <c r="V37" s="41">
        <v>0</v>
      </c>
      <c r="W37" s="41">
        <f t="shared" si="8"/>
        <v>0.00341973</v>
      </c>
      <c r="X37" s="41">
        <f t="shared" si="9"/>
        <v>0.0032745391969199703</v>
      </c>
    </row>
    <row r="38" spans="1:20" s="6" customFormat="1" ht="16.5" thickBot="1">
      <c r="A38" s="117" t="s">
        <v>58</v>
      </c>
      <c r="B38" s="118"/>
      <c r="C38" s="118"/>
      <c r="D38" s="76"/>
      <c r="E38" s="94">
        <v>5739450570</v>
      </c>
      <c r="F38" s="77">
        <f>SUM(F10:F37)</f>
        <v>799229158</v>
      </c>
      <c r="G38" s="78">
        <f>SUM(G10:G37)</f>
        <v>6767636887</v>
      </c>
      <c r="H38" s="35"/>
      <c r="I38" s="23">
        <f>SUM(I10:I37)</f>
        <v>7601867519.057832</v>
      </c>
      <c r="J38" s="24">
        <f>SUM(J10:J37)</f>
        <v>8492336652.260412</v>
      </c>
      <c r="K38" s="33"/>
      <c r="L38" s="88">
        <f>SUM(L10:L37)</f>
        <v>107061911</v>
      </c>
      <c r="N38" s="32">
        <f>SUM(N10:N37)</f>
        <v>7162064319.723977</v>
      </c>
      <c r="O38" s="115"/>
      <c r="Q38" s="89">
        <f>SUM(Q10:Q37)</f>
        <v>3518423.9999999995</v>
      </c>
      <c r="S38" s="32">
        <f>SUM(S10:S37)</f>
        <v>4414884.999999999</v>
      </c>
      <c r="T38" s="32">
        <f>SUM(T10:T37)</f>
        <v>114995220.00000004</v>
      </c>
    </row>
    <row r="39" spans="1:8" ht="14.25" customHeight="1">
      <c r="A39" s="116"/>
      <c r="B39" s="116"/>
      <c r="C39" s="116"/>
      <c r="D39" s="53"/>
      <c r="E39" s="54"/>
      <c r="F39" s="54"/>
      <c r="G39" s="36"/>
      <c r="H39" s="36"/>
    </row>
    <row r="40" spans="1:20" ht="15.75" thickBot="1">
      <c r="A40" s="5" t="s">
        <v>62</v>
      </c>
      <c r="C40" s="5" t="s">
        <v>101</v>
      </c>
      <c r="H40" s="12"/>
      <c r="T40" s="84"/>
    </row>
    <row r="41" spans="3:8" ht="14.25">
      <c r="C41" s="5" t="s">
        <v>59</v>
      </c>
      <c r="E41" s="106" t="s">
        <v>103</v>
      </c>
      <c r="F41" s="98" t="s">
        <v>67</v>
      </c>
      <c r="G41" s="99" t="s">
        <v>107</v>
      </c>
      <c r="H41" s="100" t="s">
        <v>104</v>
      </c>
    </row>
    <row r="42" spans="3:8" ht="14.25">
      <c r="C42" s="5"/>
      <c r="E42" s="101" t="s">
        <v>105</v>
      </c>
      <c r="F42" s="95">
        <v>107061911</v>
      </c>
      <c r="G42" s="95">
        <v>3518424</v>
      </c>
      <c r="H42" s="102">
        <f>SUM(F42:G42)</f>
        <v>110580335</v>
      </c>
    </row>
    <row r="43" spans="5:8" ht="13.5" thickBot="1">
      <c r="E43" s="103" t="s">
        <v>106</v>
      </c>
      <c r="F43" s="104">
        <v>4215661</v>
      </c>
      <c r="G43" s="104">
        <v>199224</v>
      </c>
      <c r="H43" s="105">
        <f>SUM(F43:G43)</f>
        <v>4414885</v>
      </c>
    </row>
    <row r="44" spans="5:8" ht="12.75">
      <c r="E44" s="96"/>
      <c r="F44" s="97">
        <f>SUM(F42:F43)</f>
        <v>111277572</v>
      </c>
      <c r="G44" s="97">
        <f>SUM(G42:G43)</f>
        <v>3717648</v>
      </c>
      <c r="H44" s="97">
        <f>SUM(H42:H43)</f>
        <v>114995220</v>
      </c>
    </row>
  </sheetData>
  <sheetProtection/>
  <mergeCells count="8">
    <mergeCell ref="A39:C39"/>
    <mergeCell ref="A38:C38"/>
    <mergeCell ref="A5:C5"/>
    <mergeCell ref="A1:T1"/>
    <mergeCell ref="A3:T3"/>
    <mergeCell ref="A2:T2"/>
    <mergeCell ref="A7:C7"/>
    <mergeCell ref="A9:C9"/>
  </mergeCells>
  <printOptions gridLines="1" horizontalCentered="1"/>
  <pageMargins left="0.1968503937007874" right="0.1968503937007874" top="0.1968503937007874" bottom="0.1968503937007874" header="0.15748031496062992" footer="0.1968503937007874"/>
  <pageSetup fitToHeight="0" fitToWidth="1" horizontalDpi="600" verticalDpi="600" orientation="landscape" paperSize="5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tabSelected="1" zoomScalePageLayoutView="0" workbookViewId="0" topLeftCell="C22">
      <selection activeCell="C49" sqref="C49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26.00390625" style="0" customWidth="1"/>
    <col min="4" max="4" width="6.140625" style="0" bestFit="1" customWidth="1"/>
    <col min="5" max="5" width="18.7109375" style="0" customWidth="1"/>
    <col min="6" max="6" width="16.7109375" style="6" customWidth="1"/>
    <col min="7" max="7" width="16.8515625" style="13" customWidth="1"/>
    <col min="8" max="8" width="13.421875" style="14" customWidth="1"/>
    <col min="9" max="9" width="21.57421875" style="0" hidden="1" customWidth="1"/>
    <col min="10" max="10" width="17.57421875" style="0" hidden="1" customWidth="1"/>
    <col min="11" max="11" width="18.7109375" style="0" hidden="1" customWidth="1"/>
    <col min="12" max="12" width="20.7109375" style="0" customWidth="1"/>
    <col min="13" max="13" width="9.57421875" style="0" hidden="1" customWidth="1"/>
    <col min="14" max="14" width="23.421875" style="0" hidden="1" customWidth="1"/>
    <col min="15" max="15" width="16.140625" style="110" customWidth="1"/>
    <col min="16" max="16" width="0.13671875" style="0" customWidth="1"/>
    <col min="17" max="17" width="19.28125" style="0" customWidth="1"/>
    <col min="18" max="18" width="18.28125" style="0" hidden="1" customWidth="1"/>
    <col min="19" max="19" width="17.28125" style="0" customWidth="1"/>
    <col min="20" max="20" width="18.421875" style="0" customWidth="1"/>
    <col min="21" max="21" width="14.28125" style="0" hidden="1" customWidth="1"/>
    <col min="22" max="22" width="13.8515625" style="0" hidden="1" customWidth="1"/>
    <col min="23" max="23" width="13.421875" style="0" hidden="1" customWidth="1"/>
    <col min="24" max="24" width="13.57421875" style="0" hidden="1" customWidth="1"/>
  </cols>
  <sheetData>
    <row r="1" spans="1:20" ht="1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ht="15">
      <c r="A2" s="122" t="s">
        <v>111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ht="1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ht="17.25" customHeight="1" thickBot="1"/>
    <row r="5" spans="1:20" ht="15.75" thickBot="1">
      <c r="A5" s="119"/>
      <c r="B5" s="120"/>
      <c r="C5" s="121"/>
      <c r="D5" s="21"/>
      <c r="E5" s="90" t="s">
        <v>1</v>
      </c>
      <c r="F5" s="43" t="s">
        <v>2</v>
      </c>
      <c r="G5" s="44" t="s">
        <v>3</v>
      </c>
      <c r="H5" s="61"/>
      <c r="I5" s="59"/>
      <c r="J5" s="57"/>
      <c r="K5" s="65"/>
      <c r="L5" s="21"/>
      <c r="M5" s="72"/>
      <c r="N5" s="72"/>
      <c r="O5" s="111"/>
      <c r="P5" s="66"/>
      <c r="Q5" s="72"/>
      <c r="R5" s="66"/>
      <c r="S5" s="66"/>
      <c r="T5" s="67"/>
    </row>
    <row r="6" spans="1:24" ht="15">
      <c r="A6" s="15"/>
      <c r="B6" s="16"/>
      <c r="C6" s="17"/>
      <c r="D6" s="20"/>
      <c r="E6" s="20">
        <v>2018</v>
      </c>
      <c r="F6" s="45">
        <v>2018</v>
      </c>
      <c r="G6" s="42">
        <v>2018</v>
      </c>
      <c r="H6" s="55"/>
      <c r="I6" s="59" t="s">
        <v>65</v>
      </c>
      <c r="J6" s="57" t="s">
        <v>66</v>
      </c>
      <c r="K6" s="59" t="s">
        <v>74</v>
      </c>
      <c r="L6" s="70" t="s">
        <v>67</v>
      </c>
      <c r="M6" s="43" t="s">
        <v>92</v>
      </c>
      <c r="N6" s="57" t="s">
        <v>93</v>
      </c>
      <c r="O6" s="112" t="s">
        <v>94</v>
      </c>
      <c r="P6" s="16"/>
      <c r="Q6" s="59" t="s">
        <v>95</v>
      </c>
      <c r="R6" s="73" t="s">
        <v>68</v>
      </c>
      <c r="S6" s="73" t="s">
        <v>70</v>
      </c>
      <c r="T6" s="43" t="s">
        <v>73</v>
      </c>
      <c r="U6" s="74" t="s">
        <v>78</v>
      </c>
      <c r="V6" s="74" t="s">
        <v>79</v>
      </c>
      <c r="W6" s="87" t="s">
        <v>80</v>
      </c>
      <c r="X6" s="74" t="s">
        <v>99</v>
      </c>
    </row>
    <row r="7" spans="1:24" ht="15.75" thickBot="1">
      <c r="A7" s="123" t="s">
        <v>4</v>
      </c>
      <c r="B7" s="124"/>
      <c r="C7" s="125"/>
      <c r="D7" s="20" t="s">
        <v>5</v>
      </c>
      <c r="E7" s="46" t="s">
        <v>6</v>
      </c>
      <c r="F7" s="47" t="s">
        <v>6</v>
      </c>
      <c r="G7" s="48" t="s">
        <v>6</v>
      </c>
      <c r="H7" s="62" t="s">
        <v>71</v>
      </c>
      <c r="I7" s="60" t="s">
        <v>8</v>
      </c>
      <c r="J7" s="50" t="s">
        <v>100</v>
      </c>
      <c r="K7" s="63" t="s">
        <v>75</v>
      </c>
      <c r="L7" s="71"/>
      <c r="M7" s="64" t="s">
        <v>96</v>
      </c>
      <c r="N7" s="63" t="s">
        <v>97</v>
      </c>
      <c r="O7" s="113" t="s">
        <v>69</v>
      </c>
      <c r="P7" s="4"/>
      <c r="Q7" s="63" t="s">
        <v>98</v>
      </c>
      <c r="R7" s="71" t="s">
        <v>69</v>
      </c>
      <c r="S7" s="71" t="s">
        <v>72</v>
      </c>
      <c r="T7" s="50"/>
      <c r="U7" s="75" t="s">
        <v>69</v>
      </c>
      <c r="V7" s="75" t="s">
        <v>69</v>
      </c>
      <c r="W7" s="85" t="s">
        <v>69</v>
      </c>
      <c r="X7" s="86" t="s">
        <v>69</v>
      </c>
    </row>
    <row r="8" spans="1:20" ht="15.75" thickBot="1">
      <c r="A8" s="7"/>
      <c r="B8" s="8"/>
      <c r="C8" s="18"/>
      <c r="D8" s="22" t="s">
        <v>7</v>
      </c>
      <c r="E8" s="49" t="s">
        <v>8</v>
      </c>
      <c r="F8" s="50" t="s">
        <v>8</v>
      </c>
      <c r="G8" s="51" t="s">
        <v>8</v>
      </c>
      <c r="H8" s="56" t="s">
        <v>83</v>
      </c>
      <c r="I8" s="91" t="s">
        <v>102</v>
      </c>
      <c r="J8" s="58"/>
      <c r="K8" s="58"/>
      <c r="L8" s="7"/>
      <c r="M8" s="64"/>
      <c r="N8" s="63"/>
      <c r="O8" s="113"/>
      <c r="P8" s="8"/>
      <c r="Q8" s="63"/>
      <c r="R8" s="69"/>
      <c r="S8" s="69"/>
      <c r="T8" s="18"/>
    </row>
    <row r="9" spans="1:11" ht="14.25">
      <c r="A9" s="126" t="s">
        <v>9</v>
      </c>
      <c r="B9" s="127"/>
      <c r="C9" s="128"/>
      <c r="D9" s="9"/>
      <c r="E9" s="10"/>
      <c r="F9" s="10"/>
      <c r="G9" s="11"/>
      <c r="H9" s="34"/>
      <c r="K9" s="39"/>
    </row>
    <row r="10" spans="1:24" ht="15.75">
      <c r="A10" s="1" t="s">
        <v>10</v>
      </c>
      <c r="B10" s="2" t="s">
        <v>11</v>
      </c>
      <c r="C10" s="19"/>
      <c r="D10" s="93" t="s">
        <v>12</v>
      </c>
      <c r="E10" s="107">
        <v>4612998234</v>
      </c>
      <c r="F10" s="107">
        <v>734713879</v>
      </c>
      <c r="G10" s="83">
        <f aca="true" t="shared" si="0" ref="G10:G30">SUM(E10:F10)</f>
        <v>5347712113</v>
      </c>
      <c r="H10" s="79">
        <v>1</v>
      </c>
      <c r="I10" s="92">
        <f aca="true" t="shared" si="1" ref="I10:I37">E10*H10</f>
        <v>4612998234</v>
      </c>
      <c r="J10" s="25">
        <f aca="true" t="shared" si="2" ref="J10:J35">G10*H10</f>
        <v>5347712113</v>
      </c>
      <c r="K10" s="40">
        <f>SUM(F42/J38)</f>
        <v>0.012606884934490114</v>
      </c>
      <c r="L10" s="28">
        <f aca="true" t="shared" si="3" ref="L10:L37">G10*K10</f>
        <v>67417991.27137</v>
      </c>
      <c r="M10" s="31">
        <v>1</v>
      </c>
      <c r="N10" s="25">
        <f aca="true" t="shared" si="4" ref="N10:N37">M10*J10</f>
        <v>5347712113</v>
      </c>
      <c r="O10" s="114">
        <f>SUM(G42/N38)</f>
        <v>0.0004912583639203618</v>
      </c>
      <c r="Q10" s="28">
        <f aca="true" t="shared" si="5" ref="Q10:Q37">G10*O10</f>
        <v>2627108.303349481</v>
      </c>
      <c r="R10" s="29">
        <f>SUM(H43/I38)</f>
        <v>0.000580763212320119</v>
      </c>
      <c r="S10" s="37">
        <f aca="true" t="shared" si="6" ref="S10:S37">E10*R10</f>
        <v>2679059.672804876</v>
      </c>
      <c r="T10" s="37">
        <f aca="true" t="shared" si="7" ref="T10:T37">L10+Q10+S10</f>
        <v>72724159.24752435</v>
      </c>
      <c r="U10" s="41" t="e">
        <f>#REF!+R10</f>
        <v>#REF!</v>
      </c>
      <c r="V10" s="41">
        <v>0</v>
      </c>
      <c r="W10" s="41">
        <f aca="true" t="shared" si="8" ref="W10:W37">ROUND(K10+O10+R10,8)</f>
        <v>0.01367891</v>
      </c>
      <c r="X10" s="41">
        <f aca="true" t="shared" si="9" ref="X10:X37">W10-R10</f>
        <v>0.013098146787679881</v>
      </c>
    </row>
    <row r="11" spans="1:24" ht="15.75">
      <c r="A11" s="1" t="s">
        <v>13</v>
      </c>
      <c r="B11" s="2" t="s">
        <v>14</v>
      </c>
      <c r="C11" s="19"/>
      <c r="D11" s="93" t="s">
        <v>15</v>
      </c>
      <c r="E11" s="107">
        <v>67000</v>
      </c>
      <c r="F11" s="107">
        <v>155750</v>
      </c>
      <c r="G11" s="83">
        <f t="shared" si="0"/>
        <v>222750</v>
      </c>
      <c r="H11" s="79">
        <v>1</v>
      </c>
      <c r="I11" s="92">
        <f t="shared" si="1"/>
        <v>67000</v>
      </c>
      <c r="J11" s="25">
        <f t="shared" si="2"/>
        <v>222750</v>
      </c>
      <c r="K11" s="40">
        <f>SUM(F42/J38)</f>
        <v>0.012606884934490114</v>
      </c>
      <c r="L11" s="28">
        <f t="shared" si="3"/>
        <v>2808.183619157673</v>
      </c>
      <c r="M11" s="31">
        <v>1</v>
      </c>
      <c r="N11" s="25">
        <f t="shared" si="4"/>
        <v>222750</v>
      </c>
      <c r="O11" s="114">
        <f>SUM(G42/N38)</f>
        <v>0.0004912583639203618</v>
      </c>
      <c r="Q11" s="28">
        <f t="shared" si="5"/>
        <v>109.42780056326059</v>
      </c>
      <c r="R11" s="29">
        <f>SUM(H43/I38)</f>
        <v>0.000580763212320119</v>
      </c>
      <c r="S11" s="37">
        <f t="shared" si="6"/>
        <v>38.91113522544798</v>
      </c>
      <c r="T11" s="37">
        <f t="shared" si="7"/>
        <v>2956.5225549463817</v>
      </c>
      <c r="U11" s="41" t="e">
        <f>#REF!+R11</f>
        <v>#REF!</v>
      </c>
      <c r="V11" s="41">
        <v>0</v>
      </c>
      <c r="W11" s="41">
        <f t="shared" si="8"/>
        <v>0.01367891</v>
      </c>
      <c r="X11" s="41">
        <f t="shared" si="9"/>
        <v>0.013098146787679881</v>
      </c>
    </row>
    <row r="12" spans="1:24" ht="15.75">
      <c r="A12" s="1" t="s">
        <v>16</v>
      </c>
      <c r="B12" s="2" t="s">
        <v>17</v>
      </c>
      <c r="C12" s="19"/>
      <c r="D12" s="93" t="s">
        <v>18</v>
      </c>
      <c r="E12" s="107">
        <v>396289793</v>
      </c>
      <c r="F12" s="107">
        <v>305100</v>
      </c>
      <c r="G12" s="83">
        <f t="shared" si="0"/>
        <v>396594893</v>
      </c>
      <c r="H12" s="79">
        <v>1.082</v>
      </c>
      <c r="I12" s="92">
        <f t="shared" si="1"/>
        <v>428785556.026</v>
      </c>
      <c r="J12" s="25">
        <f t="shared" si="2"/>
        <v>429115674.226</v>
      </c>
      <c r="K12" s="40">
        <f>SUM(K10*H12)</f>
        <v>0.013640649499118305</v>
      </c>
      <c r="L12" s="28">
        <f t="shared" si="3"/>
        <v>5409811.928553328</v>
      </c>
      <c r="M12" s="31">
        <v>1</v>
      </c>
      <c r="N12" s="25">
        <f t="shared" si="4"/>
        <v>429115674.226</v>
      </c>
      <c r="O12" s="114">
        <f>O10*H12</f>
        <v>0.0005315415497618315</v>
      </c>
      <c r="Q12" s="28">
        <f t="shared" si="5"/>
        <v>210806.66405284774</v>
      </c>
      <c r="R12" s="29">
        <f>SUM(H12*R10)</f>
        <v>0.0006283857957303688</v>
      </c>
      <c r="S12" s="37">
        <f t="shared" si="6"/>
        <v>249022.87691412814</v>
      </c>
      <c r="T12" s="37">
        <f t="shared" si="7"/>
        <v>5869641.469520303</v>
      </c>
      <c r="U12" s="41" t="e">
        <f>#REF!+R12</f>
        <v>#REF!</v>
      </c>
      <c r="V12" s="41">
        <v>0</v>
      </c>
      <c r="W12" s="41">
        <f t="shared" si="8"/>
        <v>0.01480058</v>
      </c>
      <c r="X12" s="41">
        <f t="shared" si="9"/>
        <v>0.014172194204269632</v>
      </c>
    </row>
    <row r="13" spans="1:24" ht="15.75">
      <c r="A13" s="1" t="s">
        <v>19</v>
      </c>
      <c r="B13" s="2" t="s">
        <v>20</v>
      </c>
      <c r="C13" s="19"/>
      <c r="D13" s="93" t="s">
        <v>21</v>
      </c>
      <c r="E13" s="107">
        <v>500125414</v>
      </c>
      <c r="F13" s="107">
        <v>20167920</v>
      </c>
      <c r="G13" s="83">
        <f t="shared" si="0"/>
        <v>520293334</v>
      </c>
      <c r="H13" s="79">
        <v>2.182893</v>
      </c>
      <c r="I13" s="92">
        <f t="shared" si="1"/>
        <v>1091720265.342702</v>
      </c>
      <c r="J13" s="25">
        <f t="shared" si="2"/>
        <v>1135744676.735262</v>
      </c>
      <c r="K13" s="40">
        <f>SUM(K10*H13)</f>
        <v>0.02751948087530393</v>
      </c>
      <c r="L13" s="28">
        <f t="shared" si="3"/>
        <v>14318202.45456112</v>
      </c>
      <c r="M13" s="31">
        <v>0.5</v>
      </c>
      <c r="N13" s="80">
        <f t="shared" si="4"/>
        <v>567872338.367631</v>
      </c>
      <c r="O13" s="114">
        <f>O10*H13*0.5</f>
        <v>0.0005361822218966051</v>
      </c>
      <c r="P13" s="81"/>
      <c r="Q13" s="28">
        <f t="shared" si="5"/>
        <v>278972.0358621125</v>
      </c>
      <c r="R13" s="29">
        <f>H13*R10</f>
        <v>0.0012677439508311016</v>
      </c>
      <c r="S13" s="37">
        <f t="shared" si="6"/>
        <v>634030.9682554003</v>
      </c>
      <c r="T13" s="37">
        <f t="shared" si="7"/>
        <v>15231205.458678633</v>
      </c>
      <c r="U13" s="41" t="e">
        <f>#REF!+R13</f>
        <v>#REF!</v>
      </c>
      <c r="V13" s="41">
        <v>0</v>
      </c>
      <c r="W13" s="41">
        <f t="shared" si="8"/>
        <v>0.02932341</v>
      </c>
      <c r="X13" s="41">
        <f t="shared" si="9"/>
        <v>0.028055666049168898</v>
      </c>
    </row>
    <row r="14" spans="1:24" ht="15.75">
      <c r="A14" s="1" t="s">
        <v>22</v>
      </c>
      <c r="B14" s="2" t="s">
        <v>23</v>
      </c>
      <c r="C14" s="19"/>
      <c r="D14" s="93" t="s">
        <v>24</v>
      </c>
      <c r="E14" s="107">
        <v>4784117</v>
      </c>
      <c r="F14" s="107">
        <v>725156</v>
      </c>
      <c r="G14" s="83">
        <f t="shared" si="0"/>
        <v>5509273</v>
      </c>
      <c r="H14" s="79">
        <v>1.528025</v>
      </c>
      <c r="I14" s="92">
        <f t="shared" si="1"/>
        <v>7310250.378924999</v>
      </c>
      <c r="J14" s="25">
        <f t="shared" si="2"/>
        <v>8418306.875824999</v>
      </c>
      <c r="K14" s="40">
        <f>SUM(K10*H14)</f>
        <v>0.019263635352024258</v>
      </c>
      <c r="L14" s="28">
        <f t="shared" si="3"/>
        <v>106128.62612675274</v>
      </c>
      <c r="M14" s="31">
        <v>0.5</v>
      </c>
      <c r="N14" s="80">
        <f t="shared" si="4"/>
        <v>4209153.4379124995</v>
      </c>
      <c r="O14" s="114">
        <f>O10*H14*0.5</f>
        <v>0.0003753275307647054</v>
      </c>
      <c r="P14" s="81"/>
      <c r="Q14" s="28">
        <f t="shared" si="5"/>
        <v>2067.781831398661</v>
      </c>
      <c r="R14" s="29">
        <f>H14*R10</f>
        <v>0.0008874207075054498</v>
      </c>
      <c r="S14" s="37">
        <f t="shared" si="6"/>
        <v>4245.52449292885</v>
      </c>
      <c r="T14" s="37">
        <f t="shared" si="7"/>
        <v>112441.93245108025</v>
      </c>
      <c r="U14" s="41" t="e">
        <f>#REF!+R14</f>
        <v>#REF!</v>
      </c>
      <c r="V14" s="41">
        <v>0</v>
      </c>
      <c r="W14" s="41">
        <f t="shared" si="8"/>
        <v>0.02052638</v>
      </c>
      <c r="X14" s="41">
        <f t="shared" si="9"/>
        <v>0.01963895929249455</v>
      </c>
    </row>
    <row r="15" spans="1:24" ht="15.75">
      <c r="A15" s="1" t="s">
        <v>22</v>
      </c>
      <c r="B15" s="2" t="s">
        <v>25</v>
      </c>
      <c r="C15" s="19"/>
      <c r="D15" s="93" t="s">
        <v>26</v>
      </c>
      <c r="E15" s="107">
        <v>19727003</v>
      </c>
      <c r="F15" s="107">
        <v>719213</v>
      </c>
      <c r="G15" s="83">
        <f t="shared" si="0"/>
        <v>20446216</v>
      </c>
      <c r="H15" s="79">
        <v>1.613877</v>
      </c>
      <c r="I15" s="92">
        <f t="shared" si="1"/>
        <v>31836956.420631</v>
      </c>
      <c r="J15" s="25">
        <f t="shared" si="2"/>
        <v>32997677.739432</v>
      </c>
      <c r="K15" s="40">
        <f>SUM(K10*H15)</f>
        <v>0.020345961637420102</v>
      </c>
      <c r="L15" s="28">
        <f t="shared" si="3"/>
        <v>415997.9263664051</v>
      </c>
      <c r="M15" s="31">
        <v>0.5</v>
      </c>
      <c r="N15" s="80">
        <f t="shared" si="4"/>
        <v>16498838.869716</v>
      </c>
      <c r="O15" s="114">
        <f>O10*H15*0.5</f>
        <v>0.00039641528729435086</v>
      </c>
      <c r="P15" s="81"/>
      <c r="Q15" s="28">
        <f t="shared" si="5"/>
        <v>8105.192589722354</v>
      </c>
      <c r="R15" s="29">
        <f>H15*R10</f>
        <v>0.0009372803908095568</v>
      </c>
      <c r="S15" s="37">
        <f t="shared" si="6"/>
        <v>18489.7330813413</v>
      </c>
      <c r="T15" s="37">
        <f t="shared" si="7"/>
        <v>442592.85203746875</v>
      </c>
      <c r="U15" s="41" t="e">
        <f>#REF!+R15</f>
        <v>#REF!</v>
      </c>
      <c r="V15" s="41">
        <v>0</v>
      </c>
      <c r="W15" s="41">
        <f t="shared" si="8"/>
        <v>0.02167966</v>
      </c>
      <c r="X15" s="41">
        <f t="shared" si="9"/>
        <v>0.020742379609190443</v>
      </c>
    </row>
    <row r="16" spans="1:24" ht="15.75">
      <c r="A16" s="1"/>
      <c r="B16" s="2" t="s">
        <v>63</v>
      </c>
      <c r="C16" s="19"/>
      <c r="D16" s="93" t="s">
        <v>64</v>
      </c>
      <c r="E16" s="107">
        <v>145698210</v>
      </c>
      <c r="F16" s="107">
        <v>2259273</v>
      </c>
      <c r="G16" s="83">
        <f t="shared" si="0"/>
        <v>147957483</v>
      </c>
      <c r="H16" s="79">
        <v>2.182893</v>
      </c>
      <c r="I16" s="92">
        <f t="shared" si="1"/>
        <v>318043602.72153</v>
      </c>
      <c r="J16" s="25">
        <f t="shared" si="2"/>
        <v>322975353.93831897</v>
      </c>
      <c r="K16" s="40">
        <f>SUM(K10*H16)</f>
        <v>0.02751948087530393</v>
      </c>
      <c r="L16" s="28">
        <f t="shared" si="3"/>
        <v>4071713.1237766063</v>
      </c>
      <c r="M16" s="31">
        <v>0.5</v>
      </c>
      <c r="N16" s="80">
        <f t="shared" si="4"/>
        <v>161487676.96915948</v>
      </c>
      <c r="O16" s="114">
        <f>O10*H16*0.5</f>
        <v>0.0005361822218966051</v>
      </c>
      <c r="P16" s="81"/>
      <c r="Q16" s="28">
        <f t="shared" si="5"/>
        <v>79332.17198116917</v>
      </c>
      <c r="R16" s="29">
        <f>H16*R10</f>
        <v>0.0012677439508311016</v>
      </c>
      <c r="S16" s="37">
        <f t="shared" si="6"/>
        <v>184708.0243744195</v>
      </c>
      <c r="T16" s="37">
        <f t="shared" si="7"/>
        <v>4335753.320132195</v>
      </c>
      <c r="U16" s="41" t="e">
        <f>#REF!+R16</f>
        <v>#REF!</v>
      </c>
      <c r="V16" s="41">
        <v>0</v>
      </c>
      <c r="W16" s="41">
        <f t="shared" si="8"/>
        <v>0.02932341</v>
      </c>
      <c r="X16" s="41">
        <f t="shared" si="9"/>
        <v>0.028055666049168898</v>
      </c>
    </row>
    <row r="17" spans="1:24" ht="15.75">
      <c r="A17" s="1"/>
      <c r="B17" s="2" t="s">
        <v>84</v>
      </c>
      <c r="C17" s="19"/>
      <c r="D17" s="93" t="s">
        <v>81</v>
      </c>
      <c r="E17" s="107">
        <v>831326</v>
      </c>
      <c r="F17" s="107">
        <v>16154</v>
      </c>
      <c r="G17" s="83">
        <f t="shared" si="0"/>
        <v>847480</v>
      </c>
      <c r="H17" s="79">
        <v>1.528025</v>
      </c>
      <c r="I17" s="92">
        <f t="shared" si="1"/>
        <v>1270286.91115</v>
      </c>
      <c r="J17" s="25">
        <f t="shared" si="2"/>
        <v>1294970.6269999999</v>
      </c>
      <c r="K17" s="40">
        <f>SUM(K10*H17)</f>
        <v>0.019263635352024258</v>
      </c>
      <c r="L17" s="28">
        <f t="shared" si="3"/>
        <v>16325.545688133518</v>
      </c>
      <c r="M17" s="31">
        <v>0.5</v>
      </c>
      <c r="N17" s="80">
        <f t="shared" si="4"/>
        <v>647485.3134999999</v>
      </c>
      <c r="O17" s="114">
        <f>O10*H17*0.5</f>
        <v>0.0003753275307647054</v>
      </c>
      <c r="P17" s="81"/>
      <c r="Q17" s="28">
        <f t="shared" si="5"/>
        <v>318.0825757724725</v>
      </c>
      <c r="R17" s="29">
        <f>H17*R10</f>
        <v>0.0008874207075054498</v>
      </c>
      <c r="S17" s="37">
        <f t="shared" si="6"/>
        <v>737.7359070876756</v>
      </c>
      <c r="T17" s="37">
        <f t="shared" si="7"/>
        <v>17381.364170993667</v>
      </c>
      <c r="U17" s="41" t="e">
        <f>#REF!+R17</f>
        <v>#REF!</v>
      </c>
      <c r="V17" s="41">
        <v>0</v>
      </c>
      <c r="W17" s="41">
        <f t="shared" si="8"/>
        <v>0.02052638</v>
      </c>
      <c r="X17" s="41">
        <f t="shared" si="9"/>
        <v>0.01963895929249455</v>
      </c>
    </row>
    <row r="18" spans="1:24" ht="15.75">
      <c r="A18" s="1"/>
      <c r="B18" s="2" t="s">
        <v>85</v>
      </c>
      <c r="C18" s="19"/>
      <c r="D18" s="93" t="s">
        <v>86</v>
      </c>
      <c r="E18" s="107">
        <v>11177000</v>
      </c>
      <c r="F18" s="107">
        <v>0</v>
      </c>
      <c r="G18" s="83">
        <f t="shared" si="0"/>
        <v>11177000</v>
      </c>
      <c r="H18" s="79">
        <v>2.182893</v>
      </c>
      <c r="I18" s="92">
        <f t="shared" si="1"/>
        <v>24398195.061</v>
      </c>
      <c r="J18" s="25">
        <f t="shared" si="2"/>
        <v>24398195.061</v>
      </c>
      <c r="K18" s="40">
        <f>SUM(K10*H18)</f>
        <v>0.02751948087530393</v>
      </c>
      <c r="L18" s="28">
        <f t="shared" si="3"/>
        <v>307585.23774327204</v>
      </c>
      <c r="M18" s="31">
        <v>0.5</v>
      </c>
      <c r="N18" s="80">
        <f t="shared" si="4"/>
        <v>12199097.5305</v>
      </c>
      <c r="O18" s="114">
        <f>O10*H18*0.5</f>
        <v>0.0005361822218966051</v>
      </c>
      <c r="P18" s="81"/>
      <c r="Q18" s="28">
        <f t="shared" si="5"/>
        <v>5992.908694138355</v>
      </c>
      <c r="R18" s="29">
        <f>H18*R10</f>
        <v>0.0012677439508311016</v>
      </c>
      <c r="S18" s="37">
        <f t="shared" si="6"/>
        <v>14169.574138439222</v>
      </c>
      <c r="T18" s="37">
        <f t="shared" si="7"/>
        <v>327747.7205758496</v>
      </c>
      <c r="U18" s="41" t="e">
        <f>#REF!+R18</f>
        <v>#REF!</v>
      </c>
      <c r="V18" s="41">
        <v>0</v>
      </c>
      <c r="W18" s="41">
        <f t="shared" si="8"/>
        <v>0.02932341</v>
      </c>
      <c r="X18" s="41">
        <f t="shared" si="9"/>
        <v>0.028055666049168898</v>
      </c>
    </row>
    <row r="19" spans="1:24" ht="15.75">
      <c r="A19" s="3" t="s">
        <v>22</v>
      </c>
      <c r="B19" s="2" t="s">
        <v>14</v>
      </c>
      <c r="C19" s="19"/>
      <c r="D19" s="93" t="s">
        <v>27</v>
      </c>
      <c r="E19" s="108">
        <v>324000</v>
      </c>
      <c r="F19" s="108">
        <v>0</v>
      </c>
      <c r="G19" s="83">
        <f t="shared" si="0"/>
        <v>324000</v>
      </c>
      <c r="H19" s="79">
        <v>2.182893</v>
      </c>
      <c r="I19" s="92">
        <f t="shared" si="1"/>
        <v>707257.3319999999</v>
      </c>
      <c r="J19" s="25">
        <f t="shared" si="2"/>
        <v>707257.3319999999</v>
      </c>
      <c r="K19" s="40">
        <f>SUM(K10*H19)</f>
        <v>0.02751948087530393</v>
      </c>
      <c r="L19" s="28">
        <f t="shared" si="3"/>
        <v>8916.311803598473</v>
      </c>
      <c r="M19" s="31">
        <v>0.5</v>
      </c>
      <c r="N19" s="80">
        <f t="shared" si="4"/>
        <v>353628.66599999997</v>
      </c>
      <c r="O19" s="114">
        <f>O10*H19*0.5</f>
        <v>0.0005361822218966051</v>
      </c>
      <c r="P19" s="81"/>
      <c r="Q19" s="28">
        <f t="shared" si="5"/>
        <v>173.72303989450006</v>
      </c>
      <c r="R19" s="29">
        <f>H19*R10</f>
        <v>0.0012677439508311016</v>
      </c>
      <c r="S19" s="37">
        <f t="shared" si="6"/>
        <v>410.74904006927693</v>
      </c>
      <c r="T19" s="37">
        <f t="shared" si="7"/>
        <v>9500.78388356225</v>
      </c>
      <c r="U19" s="41" t="e">
        <f>#REF!+R19</f>
        <v>#REF!</v>
      </c>
      <c r="V19" s="41">
        <v>0</v>
      </c>
      <c r="W19" s="41">
        <f t="shared" si="8"/>
        <v>0.02932341</v>
      </c>
      <c r="X19" s="41">
        <f t="shared" si="9"/>
        <v>0.028055666049168898</v>
      </c>
    </row>
    <row r="20" spans="1:24" ht="15.75">
      <c r="A20" s="1" t="s">
        <v>22</v>
      </c>
      <c r="B20" s="2" t="s">
        <v>29</v>
      </c>
      <c r="C20" s="19"/>
      <c r="D20" s="93" t="s">
        <v>30</v>
      </c>
      <c r="E20" s="108">
        <v>901866</v>
      </c>
      <c r="F20" s="108">
        <v>0</v>
      </c>
      <c r="G20" s="83">
        <f t="shared" si="0"/>
        <v>901866</v>
      </c>
      <c r="H20" s="79">
        <v>2.182893</v>
      </c>
      <c r="I20" s="92">
        <f t="shared" si="1"/>
        <v>1968676.978338</v>
      </c>
      <c r="J20" s="23">
        <f t="shared" si="2"/>
        <v>1968676.978338</v>
      </c>
      <c r="K20" s="40">
        <f>SUM(K10*H20)</f>
        <v>0.02751948087530393</v>
      </c>
      <c r="L20" s="28">
        <f t="shared" si="3"/>
        <v>24818.884139086855</v>
      </c>
      <c r="M20" s="31">
        <v>0.5</v>
      </c>
      <c r="N20" s="80">
        <f t="shared" si="4"/>
        <v>984338.489169</v>
      </c>
      <c r="O20" s="114">
        <f>O10*H20*0.5</f>
        <v>0.0005361822218966051</v>
      </c>
      <c r="P20" s="81"/>
      <c r="Q20" s="28">
        <f t="shared" si="5"/>
        <v>483.56451573300365</v>
      </c>
      <c r="R20" s="29">
        <f>H20*R10</f>
        <v>0.0012677439508311016</v>
      </c>
      <c r="S20" s="37">
        <f t="shared" si="6"/>
        <v>1143.3351659602422</v>
      </c>
      <c r="T20" s="37">
        <f t="shared" si="7"/>
        <v>26445.7838207801</v>
      </c>
      <c r="U20" s="41" t="e">
        <f>#REF!+R20</f>
        <v>#REF!</v>
      </c>
      <c r="V20" s="41">
        <v>0</v>
      </c>
      <c r="W20" s="41">
        <f t="shared" si="8"/>
        <v>0.02932341</v>
      </c>
      <c r="X20" s="41">
        <f t="shared" si="9"/>
        <v>0.028055666049168898</v>
      </c>
    </row>
    <row r="21" spans="1:24" ht="15.75">
      <c r="A21" s="1" t="s">
        <v>31</v>
      </c>
      <c r="B21" s="2" t="s">
        <v>32</v>
      </c>
      <c r="C21" s="19"/>
      <c r="D21" s="93" t="s">
        <v>33</v>
      </c>
      <c r="E21" s="107">
        <v>153066134</v>
      </c>
      <c r="F21" s="107">
        <v>0</v>
      </c>
      <c r="G21" s="83">
        <f t="shared" si="0"/>
        <v>153066134</v>
      </c>
      <c r="H21" s="79">
        <v>2.317283</v>
      </c>
      <c r="I21" s="92">
        <f t="shared" si="1"/>
        <v>354697550.19392204</v>
      </c>
      <c r="J21" s="23">
        <f t="shared" si="2"/>
        <v>354697550.19392204</v>
      </c>
      <c r="K21" s="40">
        <f>SUM(K10*H21)</f>
        <v>0.02921372014165006</v>
      </c>
      <c r="L21" s="28">
        <f t="shared" si="3"/>
        <v>4471631.201840307</v>
      </c>
      <c r="M21" s="31">
        <v>0.5</v>
      </c>
      <c r="N21" s="80">
        <f t="shared" si="4"/>
        <v>177348775.09696102</v>
      </c>
      <c r="O21" s="114">
        <f>O10*H21*0.5</f>
        <v>0.000569192327660234</v>
      </c>
      <c r="P21" s="81"/>
      <c r="Q21" s="28">
        <f t="shared" si="5"/>
        <v>87124.06909741327</v>
      </c>
      <c r="R21" s="29">
        <f>H21*R10</f>
        <v>0.0013457927189348025</v>
      </c>
      <c r="S21" s="37">
        <f t="shared" si="6"/>
        <v>205995.2886526988</v>
      </c>
      <c r="T21" s="37">
        <f t="shared" si="7"/>
        <v>4764750.559590419</v>
      </c>
      <c r="U21" s="41" t="e">
        <f>#REF!+R21</f>
        <v>#REF!</v>
      </c>
      <c r="V21" s="41">
        <v>0</v>
      </c>
      <c r="W21" s="41">
        <f t="shared" si="8"/>
        <v>0.03112871</v>
      </c>
      <c r="X21" s="41">
        <f t="shared" si="9"/>
        <v>0.029782917281065198</v>
      </c>
    </row>
    <row r="22" spans="1:24" ht="15.75">
      <c r="A22" s="1"/>
      <c r="B22" s="2" t="s">
        <v>87</v>
      </c>
      <c r="C22" s="19"/>
      <c r="D22" s="93" t="s">
        <v>88</v>
      </c>
      <c r="E22" s="107">
        <v>1084090</v>
      </c>
      <c r="F22" s="107">
        <v>0</v>
      </c>
      <c r="G22" s="83">
        <f t="shared" si="0"/>
        <v>1084090</v>
      </c>
      <c r="H22" s="79">
        <v>2.317283</v>
      </c>
      <c r="I22" s="92">
        <f t="shared" si="1"/>
        <v>2512143.3274700004</v>
      </c>
      <c r="J22" s="23">
        <f t="shared" si="2"/>
        <v>2512143.3274700004</v>
      </c>
      <c r="K22" s="40">
        <f>SUM(K10*H22)</f>
        <v>0.02921372014165006</v>
      </c>
      <c r="L22" s="28">
        <f t="shared" si="3"/>
        <v>31670.30186836141</v>
      </c>
      <c r="M22" s="31">
        <v>0.5</v>
      </c>
      <c r="N22" s="80">
        <f t="shared" si="4"/>
        <v>1256071.6637350002</v>
      </c>
      <c r="O22" s="114">
        <f>O10*H22*0.5</f>
        <v>0.000569192327660234</v>
      </c>
      <c r="P22" s="81"/>
      <c r="Q22" s="28">
        <f t="shared" si="5"/>
        <v>617.055710493183</v>
      </c>
      <c r="R22" s="29">
        <f>H22*R10</f>
        <v>0.0013457927189348025</v>
      </c>
      <c r="S22" s="37">
        <f t="shared" si="6"/>
        <v>1458.96042867003</v>
      </c>
      <c r="T22" s="37">
        <f t="shared" si="7"/>
        <v>33746.31800752462</v>
      </c>
      <c r="U22" s="41" t="e">
        <f>#REF!+R22</f>
        <v>#REF!</v>
      </c>
      <c r="V22" s="41">
        <v>0</v>
      </c>
      <c r="W22" s="41">
        <f t="shared" si="8"/>
        <v>0.03112871</v>
      </c>
      <c r="X22" s="41">
        <f t="shared" si="9"/>
        <v>0.029782917281065198</v>
      </c>
    </row>
    <row r="23" spans="1:24" ht="15.75">
      <c r="A23" s="1" t="s">
        <v>34</v>
      </c>
      <c r="B23" s="2" t="s">
        <v>35</v>
      </c>
      <c r="C23" s="19"/>
      <c r="D23" s="93" t="s">
        <v>36</v>
      </c>
      <c r="E23" s="107">
        <v>14036461</v>
      </c>
      <c r="F23" s="107">
        <v>0</v>
      </c>
      <c r="G23" s="83">
        <f t="shared" si="0"/>
        <v>14036461</v>
      </c>
      <c r="H23" s="79">
        <v>3.034592</v>
      </c>
      <c r="I23" s="92">
        <f t="shared" si="1"/>
        <v>42594932.258912</v>
      </c>
      <c r="J23" s="23">
        <f t="shared" si="2"/>
        <v>42594932.258912</v>
      </c>
      <c r="K23" s="40">
        <f>SUM(K10*H23)</f>
        <v>0.03825675216712422</v>
      </c>
      <c r="L23" s="28">
        <f t="shared" si="3"/>
        <v>536989.4097805046</v>
      </c>
      <c r="M23" s="31">
        <v>0.5</v>
      </c>
      <c r="N23" s="80">
        <f t="shared" si="4"/>
        <v>21297466.129456</v>
      </c>
      <c r="O23" s="114">
        <f>O10*H23*0.5</f>
        <v>0.0007453843505429092</v>
      </c>
      <c r="P23" s="81"/>
      <c r="Q23" s="28">
        <f t="shared" si="5"/>
        <v>10462.558366405874</v>
      </c>
      <c r="R23" s="29">
        <f>H23*R10</f>
        <v>0.0017623793980009346</v>
      </c>
      <c r="S23" s="37">
        <f t="shared" si="6"/>
        <v>24737.5696872436</v>
      </c>
      <c r="T23" s="37">
        <f t="shared" si="7"/>
        <v>572189.5378341541</v>
      </c>
      <c r="U23" s="41" t="e">
        <f>#REF!+R23</f>
        <v>#REF!</v>
      </c>
      <c r="V23" s="41">
        <v>0</v>
      </c>
      <c r="W23" s="41">
        <f t="shared" si="8"/>
        <v>0.04076452</v>
      </c>
      <c r="X23" s="41">
        <f t="shared" si="9"/>
        <v>0.039002140601999066</v>
      </c>
    </row>
    <row r="24" spans="1:24" ht="15.75">
      <c r="A24" s="1"/>
      <c r="B24" s="2" t="s">
        <v>89</v>
      </c>
      <c r="C24" s="19"/>
      <c r="D24" s="93" t="s">
        <v>90</v>
      </c>
      <c r="E24" s="107">
        <v>2476000</v>
      </c>
      <c r="F24" s="107">
        <v>0</v>
      </c>
      <c r="G24" s="83">
        <f t="shared" si="0"/>
        <v>2476000</v>
      </c>
      <c r="H24" s="79">
        <v>3.034592</v>
      </c>
      <c r="I24" s="92">
        <f t="shared" si="1"/>
        <v>7513649.791999999</v>
      </c>
      <c r="J24" s="23">
        <f t="shared" si="2"/>
        <v>7513649.791999999</v>
      </c>
      <c r="K24" s="40">
        <f>SUM(K10*H24)</f>
        <v>0.03825675216712422</v>
      </c>
      <c r="L24" s="28">
        <f t="shared" si="3"/>
        <v>94723.71836579958</v>
      </c>
      <c r="M24" s="31">
        <v>0.5</v>
      </c>
      <c r="N24" s="80">
        <f t="shared" si="4"/>
        <v>3756824.8959999997</v>
      </c>
      <c r="O24" s="114">
        <f>O10*H24*0.5</f>
        <v>0.0007453843505429092</v>
      </c>
      <c r="P24" s="81"/>
      <c r="Q24" s="28">
        <f t="shared" si="5"/>
        <v>1845.5716519442433</v>
      </c>
      <c r="R24" s="29">
        <f>H24*R10</f>
        <v>0.0017623793980009346</v>
      </c>
      <c r="S24" s="37">
        <f t="shared" si="6"/>
        <v>4363.651389450314</v>
      </c>
      <c r="T24" s="37">
        <f t="shared" si="7"/>
        <v>100932.94140719414</v>
      </c>
      <c r="U24" s="41" t="e">
        <f>#REF!+R24</f>
        <v>#REF!</v>
      </c>
      <c r="V24" s="41">
        <v>0</v>
      </c>
      <c r="W24" s="41">
        <f t="shared" si="8"/>
        <v>0.04076452</v>
      </c>
      <c r="X24" s="41">
        <f t="shared" si="9"/>
        <v>0.039002140601999066</v>
      </c>
    </row>
    <row r="25" spans="1:24" ht="15.75">
      <c r="A25" s="1" t="s">
        <v>37</v>
      </c>
      <c r="B25" s="2" t="s">
        <v>38</v>
      </c>
      <c r="C25" s="19"/>
      <c r="D25" s="93" t="s">
        <v>39</v>
      </c>
      <c r="E25" s="108">
        <v>4713572</v>
      </c>
      <c r="F25" s="108">
        <v>0</v>
      </c>
      <c r="G25" s="83">
        <f t="shared" si="0"/>
        <v>4713572</v>
      </c>
      <c r="H25" s="79">
        <v>1.613877</v>
      </c>
      <c r="I25" s="92">
        <f t="shared" si="1"/>
        <v>7607125.438644</v>
      </c>
      <c r="J25" s="23">
        <f t="shared" si="2"/>
        <v>7607125.438644</v>
      </c>
      <c r="K25" s="40">
        <f>SUM(K10*H25)</f>
        <v>0.020345961637420102</v>
      </c>
      <c r="L25" s="28">
        <f t="shared" si="3"/>
        <v>95902.15508721754</v>
      </c>
      <c r="M25" s="31">
        <v>0.5</v>
      </c>
      <c r="N25" s="80">
        <f t="shared" si="4"/>
        <v>3803562.719322</v>
      </c>
      <c r="O25" s="114">
        <f>O10*H25*0.5</f>
        <v>0.00039641528729435086</v>
      </c>
      <c r="P25" s="81"/>
      <c r="Q25" s="28">
        <f t="shared" si="5"/>
        <v>1868.531998562608</v>
      </c>
      <c r="R25" s="29">
        <f>H25*R10</f>
        <v>0.0009372803908095568</v>
      </c>
      <c r="S25" s="37">
        <f t="shared" si="6"/>
        <v>4417.938606268985</v>
      </c>
      <c r="T25" s="37">
        <f t="shared" si="7"/>
        <v>102188.62569204914</v>
      </c>
      <c r="U25" s="41" t="e">
        <f>#REF!+R25</f>
        <v>#REF!</v>
      </c>
      <c r="V25" s="41">
        <v>0</v>
      </c>
      <c r="W25" s="41">
        <f t="shared" si="8"/>
        <v>0.02167966</v>
      </c>
      <c r="X25" s="41">
        <f t="shared" si="9"/>
        <v>0.020742379609190443</v>
      </c>
    </row>
    <row r="26" spans="1:24" ht="15.75">
      <c r="A26" s="1" t="s">
        <v>40</v>
      </c>
      <c r="B26" s="2" t="s">
        <v>41</v>
      </c>
      <c r="C26" s="19"/>
      <c r="D26" s="93" t="s">
        <v>42</v>
      </c>
      <c r="E26" s="107">
        <v>23467581</v>
      </c>
      <c r="F26" s="107">
        <v>9302502</v>
      </c>
      <c r="G26" s="83">
        <f t="shared" si="0"/>
        <v>32770083</v>
      </c>
      <c r="H26" s="79">
        <v>4.694835</v>
      </c>
      <c r="I26" s="92">
        <f t="shared" si="1"/>
        <v>110176420.64413501</v>
      </c>
      <c r="J26" s="25">
        <f t="shared" si="2"/>
        <v>153850132.62130502</v>
      </c>
      <c r="K26" s="40">
        <f>SUM(K10*H26)</f>
        <v>0.0591872446314169</v>
      </c>
      <c r="L26" s="28">
        <f t="shared" si="3"/>
        <v>1939570.9191128362</v>
      </c>
      <c r="M26" s="31">
        <v>0.5</v>
      </c>
      <c r="N26" s="52">
        <f t="shared" si="4"/>
        <v>76925066.31065251</v>
      </c>
      <c r="O26" s="114">
        <f>O10*H26*0.5</f>
        <v>0.001153188480488026</v>
      </c>
      <c r="P26" s="68"/>
      <c r="Q26" s="28">
        <f t="shared" si="5"/>
        <v>37790.082220236494</v>
      </c>
      <c r="R26" s="29">
        <f>H26*R10</f>
        <v>0.0027265874559129263</v>
      </c>
      <c r="S26" s="37">
        <f t="shared" si="6"/>
        <v>63986.41197522053</v>
      </c>
      <c r="T26" s="37">
        <f t="shared" si="7"/>
        <v>2041347.4133082933</v>
      </c>
      <c r="U26" s="41" t="e">
        <f>#REF!+R26</f>
        <v>#REF!</v>
      </c>
      <c r="V26" s="41">
        <v>0</v>
      </c>
      <c r="W26" s="41">
        <f t="shared" si="8"/>
        <v>0.06306702</v>
      </c>
      <c r="X26" s="41">
        <f t="shared" si="9"/>
        <v>0.06034043254408707</v>
      </c>
    </row>
    <row r="27" spans="1:24" ht="15.75">
      <c r="A27" s="1" t="s">
        <v>22</v>
      </c>
      <c r="B27" s="2" t="s">
        <v>23</v>
      </c>
      <c r="C27" s="19"/>
      <c r="D27" s="93" t="s">
        <v>43</v>
      </c>
      <c r="E27" s="107">
        <v>626019</v>
      </c>
      <c r="F27" s="107">
        <v>55923</v>
      </c>
      <c r="G27" s="83">
        <f t="shared" si="0"/>
        <v>681942</v>
      </c>
      <c r="H27" s="79">
        <v>3.051643</v>
      </c>
      <c r="I27" s="92">
        <f t="shared" si="1"/>
        <v>1910386.4992169999</v>
      </c>
      <c r="J27" s="25">
        <f t="shared" si="2"/>
        <v>2081043.5307059998</v>
      </c>
      <c r="K27" s="40">
        <f>SUM(K10*H27)</f>
        <v>0.038471712162142215</v>
      </c>
      <c r="L27" s="28">
        <f t="shared" si="3"/>
        <v>26235.476335275587</v>
      </c>
      <c r="M27" s="31">
        <v>0.5</v>
      </c>
      <c r="N27" s="52">
        <f t="shared" si="4"/>
        <v>1040521.7653529999</v>
      </c>
      <c r="O27" s="114">
        <f>O10*H27*0.5</f>
        <v>0.0007495725737245122</v>
      </c>
      <c r="P27" s="68"/>
      <c r="Q27" s="28">
        <f t="shared" si="5"/>
        <v>511.1650200708413</v>
      </c>
      <c r="R27" s="29">
        <f>H27*R10</f>
        <v>0.001772281991534205</v>
      </c>
      <c r="S27" s="37">
        <f t="shared" si="6"/>
        <v>1109.4822000582515</v>
      </c>
      <c r="T27" s="37">
        <f t="shared" si="7"/>
        <v>27856.12355540468</v>
      </c>
      <c r="U27" s="41" t="e">
        <f>#REF!+R27</f>
        <v>#REF!</v>
      </c>
      <c r="V27" s="41">
        <v>0</v>
      </c>
      <c r="W27" s="41">
        <f t="shared" si="8"/>
        <v>0.04099357</v>
      </c>
      <c r="X27" s="41">
        <f t="shared" si="9"/>
        <v>0.0392212880084658</v>
      </c>
    </row>
    <row r="28" spans="1:24" ht="15.75">
      <c r="A28" s="1" t="s">
        <v>22</v>
      </c>
      <c r="B28" s="2" t="s">
        <v>25</v>
      </c>
      <c r="C28" s="19"/>
      <c r="D28" s="93" t="s">
        <v>44</v>
      </c>
      <c r="E28" s="108">
        <v>5960737</v>
      </c>
      <c r="F28" s="108">
        <v>505892</v>
      </c>
      <c r="G28" s="83">
        <f t="shared" si="0"/>
        <v>6466629</v>
      </c>
      <c r="H28" s="79">
        <v>3.051643</v>
      </c>
      <c r="I28" s="92">
        <f t="shared" si="1"/>
        <v>18190041.340891</v>
      </c>
      <c r="J28" s="25">
        <f t="shared" si="2"/>
        <v>19733843.121447</v>
      </c>
      <c r="K28" s="40">
        <f>SUM(K10*H28)</f>
        <v>0.038471712162142215</v>
      </c>
      <c r="L28" s="28">
        <f t="shared" si="3"/>
        <v>248782.28954736155</v>
      </c>
      <c r="M28" s="31">
        <v>0.5</v>
      </c>
      <c r="N28" s="52">
        <f t="shared" si="4"/>
        <v>9866921.5607235</v>
      </c>
      <c r="O28" s="114">
        <f>O10*H28*0.5</f>
        <v>0.0007495725737245122</v>
      </c>
      <c r="P28" s="68"/>
      <c r="Q28" s="28">
        <f t="shared" si="5"/>
        <v>4847.207742851569</v>
      </c>
      <c r="R28" s="29">
        <f>H28*R10</f>
        <v>0.001772281991534205</v>
      </c>
      <c r="S28" s="37">
        <f t="shared" si="6"/>
        <v>10564.106841371622</v>
      </c>
      <c r="T28" s="37">
        <f t="shared" si="7"/>
        <v>264193.60413158475</v>
      </c>
      <c r="U28" s="41" t="e">
        <f>#REF!+R28</f>
        <v>#REF!</v>
      </c>
      <c r="V28" s="41">
        <v>0</v>
      </c>
      <c r="W28" s="41">
        <f t="shared" si="8"/>
        <v>0.04099357</v>
      </c>
      <c r="X28" s="41">
        <f t="shared" si="9"/>
        <v>0.0392212880084658</v>
      </c>
    </row>
    <row r="29" spans="1:24" ht="15.75">
      <c r="A29" s="1" t="s">
        <v>13</v>
      </c>
      <c r="B29" s="2" t="s">
        <v>14</v>
      </c>
      <c r="C29" s="19"/>
      <c r="D29" s="93" t="s">
        <v>45</v>
      </c>
      <c r="E29" s="107">
        <v>932625</v>
      </c>
      <c r="F29" s="107">
        <v>0</v>
      </c>
      <c r="G29" s="83">
        <f t="shared" si="0"/>
        <v>932625</v>
      </c>
      <c r="H29" s="79">
        <v>4.694835</v>
      </c>
      <c r="I29" s="92">
        <f t="shared" si="1"/>
        <v>4378520.491875</v>
      </c>
      <c r="J29" s="23">
        <f t="shared" si="2"/>
        <v>4378520.491875</v>
      </c>
      <c r="K29" s="40">
        <f>SUM(K10*H29)</f>
        <v>0.0591872446314169</v>
      </c>
      <c r="L29" s="28">
        <f t="shared" si="3"/>
        <v>55199.50402437519</v>
      </c>
      <c r="M29" s="31">
        <v>0.5</v>
      </c>
      <c r="N29" s="52">
        <f t="shared" si="4"/>
        <v>2189260.2459375</v>
      </c>
      <c r="O29" s="114">
        <f>O10*H29*0.5</f>
        <v>0.001153188480488026</v>
      </c>
      <c r="P29" s="68"/>
      <c r="Q29" s="28">
        <f t="shared" si="5"/>
        <v>1075.4924066151452</v>
      </c>
      <c r="R29" s="29">
        <f>H29*R10</f>
        <v>0.0027265874559129263</v>
      </c>
      <c r="S29" s="37">
        <f t="shared" si="6"/>
        <v>2542.883626070793</v>
      </c>
      <c r="T29" s="37">
        <f t="shared" si="7"/>
        <v>58817.88005706112</v>
      </c>
      <c r="U29" s="41" t="e">
        <f>#REF!+R29</f>
        <v>#REF!</v>
      </c>
      <c r="V29" s="41">
        <v>0</v>
      </c>
      <c r="W29" s="41">
        <f t="shared" si="8"/>
        <v>0.06306702</v>
      </c>
      <c r="X29" s="41">
        <f t="shared" si="9"/>
        <v>0.06034043254408707</v>
      </c>
    </row>
    <row r="30" spans="1:24" ht="15.75">
      <c r="A30" s="3" t="s">
        <v>22</v>
      </c>
      <c r="B30" s="2" t="s">
        <v>28</v>
      </c>
      <c r="C30" s="19"/>
      <c r="D30" s="93" t="s">
        <v>46</v>
      </c>
      <c r="E30" s="107">
        <v>212500</v>
      </c>
      <c r="F30" s="107">
        <v>51750</v>
      </c>
      <c r="G30" s="83">
        <f t="shared" si="0"/>
        <v>264250</v>
      </c>
      <c r="H30" s="79">
        <v>3.051643</v>
      </c>
      <c r="I30" s="92">
        <f t="shared" si="1"/>
        <v>648474.1375</v>
      </c>
      <c r="J30" s="23">
        <f t="shared" si="2"/>
        <v>806396.66275</v>
      </c>
      <c r="K30" s="40">
        <f>SUM(K10*H30)</f>
        <v>0.038471712162142215</v>
      </c>
      <c r="L30" s="28">
        <f t="shared" si="3"/>
        <v>10166.14993884608</v>
      </c>
      <c r="M30" s="31">
        <v>0.5</v>
      </c>
      <c r="N30" s="52">
        <f t="shared" si="4"/>
        <v>403198.331375</v>
      </c>
      <c r="O30" s="114">
        <f>O10*H30*0.5</f>
        <v>0.0007495725737245122</v>
      </c>
      <c r="P30" s="68"/>
      <c r="Q30" s="28">
        <f t="shared" si="5"/>
        <v>198.07455260670235</v>
      </c>
      <c r="R30" s="29">
        <f>H30*R10</f>
        <v>0.001772281991534205</v>
      </c>
      <c r="S30" s="37">
        <f t="shared" si="6"/>
        <v>376.60992320101855</v>
      </c>
      <c r="T30" s="37">
        <f t="shared" si="7"/>
        <v>10740.8344146538</v>
      </c>
      <c r="U30" s="41" t="e">
        <f>#REF!+R30</f>
        <v>#REF!</v>
      </c>
      <c r="V30" s="41">
        <v>0</v>
      </c>
      <c r="W30" s="41">
        <f t="shared" si="8"/>
        <v>0.04099357</v>
      </c>
      <c r="X30" s="41">
        <f t="shared" si="9"/>
        <v>0.0392212880084658</v>
      </c>
    </row>
    <row r="31" spans="1:24" ht="15.75">
      <c r="A31" s="3"/>
      <c r="B31" s="2" t="s">
        <v>76</v>
      </c>
      <c r="C31" s="19"/>
      <c r="D31" s="93" t="s">
        <v>77</v>
      </c>
      <c r="E31" s="107">
        <v>8223876</v>
      </c>
      <c r="F31" s="107">
        <v>1000625</v>
      </c>
      <c r="G31" s="83">
        <f aca="true" t="shared" si="10" ref="G31:G37">SUM(E31:F31)</f>
        <v>9224501</v>
      </c>
      <c r="H31" s="79">
        <v>4.694835</v>
      </c>
      <c r="I31" s="92">
        <f t="shared" si="1"/>
        <v>38609740.88046</v>
      </c>
      <c r="J31" s="23">
        <f t="shared" si="2"/>
        <v>43307510.152335</v>
      </c>
      <c r="K31" s="40">
        <f>SUM(K10*H31)</f>
        <v>0.0591872446314169</v>
      </c>
      <c r="L31" s="28">
        <f t="shared" si="3"/>
        <v>545972.7972897498</v>
      </c>
      <c r="M31" s="31">
        <v>0.5</v>
      </c>
      <c r="N31" s="52">
        <f t="shared" si="4"/>
        <v>21653755.0761675</v>
      </c>
      <c r="O31" s="114">
        <f>O10*H31*0.5</f>
        <v>0.001153188480488026</v>
      </c>
      <c r="P31" s="68"/>
      <c r="Q31" s="28">
        <f t="shared" si="5"/>
        <v>10637.588291450276</v>
      </c>
      <c r="R31" s="29">
        <f>H31*R10</f>
        <v>0.0027265874559129263</v>
      </c>
      <c r="S31" s="37">
        <f t="shared" si="6"/>
        <v>22423.117140583374</v>
      </c>
      <c r="T31" s="37">
        <f t="shared" si="7"/>
        <v>579033.5027217835</v>
      </c>
      <c r="U31" s="41" t="e">
        <f>#REF!+R31</f>
        <v>#REF!</v>
      </c>
      <c r="V31" s="41">
        <v>0</v>
      </c>
      <c r="W31" s="41">
        <f t="shared" si="8"/>
        <v>0.06306702</v>
      </c>
      <c r="X31" s="41">
        <f t="shared" si="9"/>
        <v>0.06034043254408707</v>
      </c>
    </row>
    <row r="32" spans="1:24" ht="15.75">
      <c r="A32" s="3"/>
      <c r="B32" s="2" t="s">
        <v>91</v>
      </c>
      <c r="C32" s="19"/>
      <c r="D32" s="93" t="s">
        <v>82</v>
      </c>
      <c r="E32" s="107">
        <v>62400</v>
      </c>
      <c r="F32" s="107">
        <v>46600</v>
      </c>
      <c r="G32" s="83">
        <f t="shared" si="10"/>
        <v>109000</v>
      </c>
      <c r="H32" s="79">
        <v>3.051643</v>
      </c>
      <c r="I32" s="92">
        <f t="shared" si="1"/>
        <v>190422.5232</v>
      </c>
      <c r="J32" s="23">
        <f t="shared" si="2"/>
        <v>332629.087</v>
      </c>
      <c r="K32" s="40">
        <f>SUM(K10*H32)</f>
        <v>0.038471712162142215</v>
      </c>
      <c r="L32" s="28">
        <f t="shared" si="3"/>
        <v>4193.416625673502</v>
      </c>
      <c r="M32" s="31">
        <v>0.5</v>
      </c>
      <c r="N32" s="52">
        <f t="shared" si="4"/>
        <v>166314.5435</v>
      </c>
      <c r="O32" s="114">
        <f>O10*H32*0.5</f>
        <v>0.0007495725737245122</v>
      </c>
      <c r="P32" s="68"/>
      <c r="Q32" s="28">
        <f t="shared" si="5"/>
        <v>81.70341053597183</v>
      </c>
      <c r="R32" s="29">
        <f>H32*R10</f>
        <v>0.001772281991534205</v>
      </c>
      <c r="S32" s="37">
        <f t="shared" si="6"/>
        <v>110.59039627173439</v>
      </c>
      <c r="T32" s="37">
        <f t="shared" si="7"/>
        <v>4385.710432481208</v>
      </c>
      <c r="U32" s="41" t="e">
        <f>#REF!+R32</f>
        <v>#REF!</v>
      </c>
      <c r="V32" s="41">
        <v>0</v>
      </c>
      <c r="W32" s="41">
        <f t="shared" si="8"/>
        <v>0.04099357</v>
      </c>
      <c r="X32" s="41">
        <f t="shared" si="9"/>
        <v>0.0392212880084658</v>
      </c>
    </row>
    <row r="33" spans="1:24" ht="15.75">
      <c r="A33" s="1" t="s">
        <v>60</v>
      </c>
      <c r="B33" s="2" t="s">
        <v>61</v>
      </c>
      <c r="C33" s="19"/>
      <c r="D33" s="93" t="s">
        <v>47</v>
      </c>
      <c r="E33" s="107">
        <v>57941511</v>
      </c>
      <c r="F33" s="107">
        <v>0</v>
      </c>
      <c r="G33" s="83">
        <f t="shared" si="10"/>
        <v>57941511</v>
      </c>
      <c r="H33" s="79">
        <v>8.33815</v>
      </c>
      <c r="I33" s="92">
        <f t="shared" si="1"/>
        <v>483125009.94465005</v>
      </c>
      <c r="J33" s="23">
        <f t="shared" si="2"/>
        <v>483125009.94465005</v>
      </c>
      <c r="K33" s="40">
        <f>SUM(K10*H33)</f>
        <v>0.10511809761651876</v>
      </c>
      <c r="L33" s="28">
        <f t="shared" si="3"/>
        <v>6090701.409346595</v>
      </c>
      <c r="M33" s="31">
        <v>0.5</v>
      </c>
      <c r="N33" s="52">
        <f t="shared" si="4"/>
        <v>241562504.97232503</v>
      </c>
      <c r="O33" s="114">
        <f>O10*H33*0.5</f>
        <v>0.0020480929635612825</v>
      </c>
      <c r="P33" s="68"/>
      <c r="Q33" s="28">
        <f t="shared" si="5"/>
        <v>118669.60097720865</v>
      </c>
      <c r="R33" s="29">
        <f>H33*R10</f>
        <v>0.004842490778807001</v>
      </c>
      <c r="S33" s="37">
        <f t="shared" si="6"/>
        <v>280581.23272764444</v>
      </c>
      <c r="T33" s="37">
        <f t="shared" si="7"/>
        <v>6489952.243051448</v>
      </c>
      <c r="U33" s="41" t="e">
        <f>#REF!+R33</f>
        <v>#REF!</v>
      </c>
      <c r="V33" s="41">
        <v>0</v>
      </c>
      <c r="W33" s="41">
        <f t="shared" si="8"/>
        <v>0.11200868</v>
      </c>
      <c r="X33" s="41">
        <f t="shared" si="9"/>
        <v>0.107166189221193</v>
      </c>
    </row>
    <row r="34" spans="1:24" ht="15.75">
      <c r="A34" s="1" t="s">
        <v>22</v>
      </c>
      <c r="B34" s="2" t="s">
        <v>23</v>
      </c>
      <c r="C34" s="19"/>
      <c r="D34" s="93" t="s">
        <v>48</v>
      </c>
      <c r="E34" s="107">
        <v>1752660</v>
      </c>
      <c r="F34" s="107">
        <v>0</v>
      </c>
      <c r="G34" s="83">
        <f t="shared" si="10"/>
        <v>1752660</v>
      </c>
      <c r="H34" s="79">
        <v>5.419798</v>
      </c>
      <c r="I34" s="92">
        <f t="shared" si="1"/>
        <v>9499063.16268</v>
      </c>
      <c r="J34" s="23">
        <f t="shared" si="2"/>
        <v>9499063.16268</v>
      </c>
      <c r="K34" s="40">
        <f>SUM(K10*H34)</f>
        <v>0.06832676975417966</v>
      </c>
      <c r="L34" s="28">
        <f t="shared" si="3"/>
        <v>119753.59627736051</v>
      </c>
      <c r="M34" s="31">
        <v>0.5</v>
      </c>
      <c r="N34" s="52">
        <f t="shared" si="4"/>
        <v>4749531.58134</v>
      </c>
      <c r="O34" s="114">
        <f>O10*H34*0.5</f>
        <v>0.0013312605491294246</v>
      </c>
      <c r="P34" s="68"/>
      <c r="Q34" s="28">
        <f t="shared" si="5"/>
        <v>2333.247114037177</v>
      </c>
      <c r="R34" s="41">
        <f>H34*R10</f>
        <v>0.0031476192966061567</v>
      </c>
      <c r="S34" s="37">
        <f t="shared" si="6"/>
        <v>5516.706436389746</v>
      </c>
      <c r="T34" s="37">
        <f t="shared" si="7"/>
        <v>127603.54982778744</v>
      </c>
      <c r="U34" s="41" t="e">
        <f>#REF!+R34</f>
        <v>#REF!</v>
      </c>
      <c r="V34" s="41">
        <v>0</v>
      </c>
      <c r="W34" s="41">
        <f t="shared" si="8"/>
        <v>0.07280565</v>
      </c>
      <c r="X34" s="41">
        <f t="shared" si="9"/>
        <v>0.06965803070339384</v>
      </c>
    </row>
    <row r="35" spans="1:24" ht="15.75">
      <c r="A35" s="1" t="s">
        <v>49</v>
      </c>
      <c r="B35" s="2" t="s">
        <v>50</v>
      </c>
      <c r="C35" s="19"/>
      <c r="D35" s="93" t="s">
        <v>51</v>
      </c>
      <c r="E35" s="107">
        <v>475000</v>
      </c>
      <c r="F35" s="107">
        <v>25127494</v>
      </c>
      <c r="G35" s="83">
        <f t="shared" si="10"/>
        <v>25602494</v>
      </c>
      <c r="H35" s="79">
        <v>2.09391</v>
      </c>
      <c r="I35" s="92">
        <f t="shared" si="1"/>
        <v>994607.2500000001</v>
      </c>
      <c r="J35" s="26">
        <f t="shared" si="2"/>
        <v>53609318.211540006</v>
      </c>
      <c r="K35" s="40">
        <f>SUM(K10*H35)</f>
        <v>0.026397682433178197</v>
      </c>
      <c r="L35" s="28">
        <f t="shared" si="3"/>
        <v>675846.5061093502</v>
      </c>
      <c r="M35" s="31">
        <v>1</v>
      </c>
      <c r="N35" s="25">
        <f t="shared" si="4"/>
        <v>53609318.211540006</v>
      </c>
      <c r="O35" s="114">
        <f>O10*H35</f>
        <v>0.0010286508007964848</v>
      </c>
      <c r="Q35" s="28">
        <f t="shared" si="5"/>
        <v>26336.025955487195</v>
      </c>
      <c r="R35" s="29">
        <f>H35*R10</f>
        <v>0.0012160658979092206</v>
      </c>
      <c r="S35" s="37">
        <f t="shared" si="6"/>
        <v>577.6313015068798</v>
      </c>
      <c r="T35" s="37">
        <f t="shared" si="7"/>
        <v>702760.1633663443</v>
      </c>
      <c r="U35" s="41" t="e">
        <f>#REF!+R35</f>
        <v>#REF!</v>
      </c>
      <c r="V35" s="41">
        <v>0</v>
      </c>
      <c r="W35" s="41">
        <f t="shared" si="8"/>
        <v>0.0286424</v>
      </c>
      <c r="X35" s="41">
        <f t="shared" si="9"/>
        <v>0.027426334102090777</v>
      </c>
    </row>
    <row r="36" spans="1:24" ht="15.75">
      <c r="A36" s="1" t="s">
        <v>52</v>
      </c>
      <c r="B36" s="2" t="s">
        <v>53</v>
      </c>
      <c r="C36" s="19"/>
      <c r="D36" s="93" t="s">
        <v>54</v>
      </c>
      <c r="E36" s="107">
        <v>257250</v>
      </c>
      <c r="F36" s="107">
        <v>1947671</v>
      </c>
      <c r="G36" s="83">
        <f t="shared" si="10"/>
        <v>2204921</v>
      </c>
      <c r="H36" s="79">
        <v>0.25</v>
      </c>
      <c r="I36" s="92">
        <f t="shared" si="1"/>
        <v>64312.5</v>
      </c>
      <c r="J36" s="25">
        <f>G36*0.25</f>
        <v>551230.25</v>
      </c>
      <c r="K36" s="40">
        <f>SUM(K10*0.25)</f>
        <v>0.0031517212336225286</v>
      </c>
      <c r="L36" s="28">
        <f t="shared" si="3"/>
        <v>6949.296334160219</v>
      </c>
      <c r="M36" s="31">
        <v>1</v>
      </c>
      <c r="N36" s="25">
        <f t="shared" si="4"/>
        <v>551230.25</v>
      </c>
      <c r="O36" s="114">
        <f>O10*0.25</f>
        <v>0.00012281459098009045</v>
      </c>
      <c r="Q36" s="28">
        <f t="shared" si="5"/>
        <v>270.796470758412</v>
      </c>
      <c r="R36" s="29">
        <f>H36*R10</f>
        <v>0.00014519080308002976</v>
      </c>
      <c r="S36" s="37">
        <f t="shared" si="6"/>
        <v>37.350334092337654</v>
      </c>
      <c r="T36" s="37">
        <f t="shared" si="7"/>
        <v>7257.443139010969</v>
      </c>
      <c r="U36" s="41" t="e">
        <f>#REF!+R36</f>
        <v>#REF!</v>
      </c>
      <c r="V36" s="41">
        <v>0</v>
      </c>
      <c r="W36" s="41">
        <f t="shared" si="8"/>
        <v>0.00341973</v>
      </c>
      <c r="X36" s="41">
        <f t="shared" si="9"/>
        <v>0.0032745391969199703</v>
      </c>
    </row>
    <row r="37" spans="1:24" ht="18" thickBot="1">
      <c r="A37" s="1" t="s">
        <v>55</v>
      </c>
      <c r="B37" s="2" t="s">
        <v>56</v>
      </c>
      <c r="C37" s="19"/>
      <c r="D37" s="93" t="s">
        <v>57</v>
      </c>
      <c r="E37" s="109">
        <v>195350</v>
      </c>
      <c r="F37" s="109">
        <v>2128256</v>
      </c>
      <c r="G37" s="83">
        <f t="shared" si="10"/>
        <v>2323606</v>
      </c>
      <c r="H37" s="79">
        <v>0.25</v>
      </c>
      <c r="I37" s="92">
        <f t="shared" si="1"/>
        <v>48837.5</v>
      </c>
      <c r="J37" s="27">
        <f>G37*0.25</f>
        <v>580901.5</v>
      </c>
      <c r="K37" s="40">
        <f>SUM(K10*0.25)</f>
        <v>0.0031517212336225286</v>
      </c>
      <c r="L37" s="30">
        <f t="shared" si="3"/>
        <v>7323.358368772709</v>
      </c>
      <c r="M37" s="31">
        <v>1</v>
      </c>
      <c r="N37" s="27">
        <f t="shared" si="4"/>
        <v>580901.5</v>
      </c>
      <c r="O37" s="114">
        <f>O10*0.25</f>
        <v>0.00012281459098009045</v>
      </c>
      <c r="Q37" s="82">
        <f t="shared" si="5"/>
        <v>285.37272048888406</v>
      </c>
      <c r="R37" s="29">
        <f>H37*R10</f>
        <v>0.00014519080308002976</v>
      </c>
      <c r="S37" s="38">
        <f t="shared" si="6"/>
        <v>28.363023381683814</v>
      </c>
      <c r="T37" s="38">
        <f t="shared" si="7"/>
        <v>7637.094112643276</v>
      </c>
      <c r="U37" s="41" t="e">
        <f>#REF!+R37</f>
        <v>#REF!</v>
      </c>
      <c r="V37" s="41">
        <v>0</v>
      </c>
      <c r="W37" s="41">
        <f t="shared" si="8"/>
        <v>0.00341973</v>
      </c>
      <c r="X37" s="41">
        <f t="shared" si="9"/>
        <v>0.0032745391969199703</v>
      </c>
    </row>
    <row r="38" spans="1:20" s="6" customFormat="1" ht="16.5" thickBot="1">
      <c r="A38" s="117" t="s">
        <v>58</v>
      </c>
      <c r="B38" s="118"/>
      <c r="C38" s="118"/>
      <c r="D38" s="76"/>
      <c r="E38" s="94">
        <v>5739450570</v>
      </c>
      <c r="F38" s="77">
        <f>SUM(F10:F37)</f>
        <v>799229158</v>
      </c>
      <c r="G38" s="78">
        <f>SUM(G10:G37)</f>
        <v>6767636887</v>
      </c>
      <c r="H38" s="35"/>
      <c r="I38" s="23">
        <f>SUM(I10:I37)</f>
        <v>7601867519.057832</v>
      </c>
      <c r="J38" s="24">
        <f>SUM(J10:J37)</f>
        <v>8492336652.260412</v>
      </c>
      <c r="K38" s="33"/>
      <c r="L38" s="88">
        <f>SUM(L10:L37)</f>
        <v>107061911</v>
      </c>
      <c r="N38" s="32">
        <f>SUM(N10:N37)</f>
        <v>7162064319.723977</v>
      </c>
      <c r="O38" s="115"/>
      <c r="Q38" s="89">
        <f>SUM(Q10:Q37)</f>
        <v>3518423.9999999995</v>
      </c>
      <c r="S38" s="32">
        <f>SUM(S10:S37)</f>
        <v>4414884.999999999</v>
      </c>
      <c r="T38" s="32">
        <f>SUM(T10:T37)</f>
        <v>114995220.00000004</v>
      </c>
    </row>
    <row r="39" spans="1:8" ht="14.25" customHeight="1">
      <c r="A39" s="116"/>
      <c r="B39" s="116"/>
      <c r="C39" s="116"/>
      <c r="D39" s="53"/>
      <c r="E39" s="54"/>
      <c r="F39" s="54"/>
      <c r="G39" s="36"/>
      <c r="H39" s="36"/>
    </row>
    <row r="40" spans="1:20" ht="15.75" hidden="1" thickBot="1">
      <c r="A40" s="5" t="s">
        <v>62</v>
      </c>
      <c r="C40" s="5" t="s">
        <v>101</v>
      </c>
      <c r="H40" s="12"/>
      <c r="T40" s="84"/>
    </row>
    <row r="41" spans="3:8" ht="14.25" hidden="1">
      <c r="C41" s="5" t="s">
        <v>59</v>
      </c>
      <c r="E41" s="106" t="s">
        <v>103</v>
      </c>
      <c r="F41" s="98" t="s">
        <v>67</v>
      </c>
      <c r="G41" s="99" t="s">
        <v>107</v>
      </c>
      <c r="H41" s="100" t="s">
        <v>104</v>
      </c>
    </row>
    <row r="42" spans="3:8" ht="14.25" hidden="1">
      <c r="C42" s="5"/>
      <c r="E42" s="101" t="s">
        <v>105</v>
      </c>
      <c r="F42" s="95">
        <v>107061911</v>
      </c>
      <c r="G42" s="95">
        <v>3518424</v>
      </c>
      <c r="H42" s="102">
        <f>SUM(F42:G42)</f>
        <v>110580335</v>
      </c>
    </row>
    <row r="43" spans="5:8" ht="13.5" hidden="1" thickBot="1">
      <c r="E43" s="103" t="s">
        <v>106</v>
      </c>
      <c r="F43" s="104">
        <v>4215661</v>
      </c>
      <c r="G43" s="104">
        <v>199224</v>
      </c>
      <c r="H43" s="105">
        <f>SUM(F43:G43)</f>
        <v>4414885</v>
      </c>
    </row>
    <row r="44" spans="5:8" ht="12.75" hidden="1">
      <c r="E44" s="96"/>
      <c r="F44" s="97">
        <f>SUM(F42:F43)</f>
        <v>111277572</v>
      </c>
      <c r="G44" s="97">
        <f>SUM(G42:G43)</f>
        <v>3717648</v>
      </c>
      <c r="H44" s="97">
        <f>SUM(H42:H43)</f>
        <v>114995220</v>
      </c>
    </row>
    <row r="45" ht="12.75" hidden="1"/>
    <row r="47" spans="2:3" ht="12.75">
      <c r="B47" t="s">
        <v>109</v>
      </c>
      <c r="C47" t="s">
        <v>110</v>
      </c>
    </row>
    <row r="48" ht="12.75">
      <c r="C48" t="s">
        <v>59</v>
      </c>
    </row>
    <row r="49" ht="12.75">
      <c r="C49" s="129">
        <v>43592</v>
      </c>
    </row>
  </sheetData>
  <sheetProtection/>
  <mergeCells count="8">
    <mergeCell ref="A38:C38"/>
    <mergeCell ref="A39:C39"/>
    <mergeCell ref="A1:T1"/>
    <mergeCell ref="A2:T2"/>
    <mergeCell ref="A3:T3"/>
    <mergeCell ref="A5:C5"/>
    <mergeCell ref="A7:C7"/>
    <mergeCell ref="A9:C9"/>
  </mergeCells>
  <printOptions gridLines="1" horizontalCentered="1"/>
  <pageMargins left="0.1968503937007874" right="0.1968503937007874" top="0.1968503937007874" bottom="0.1968503937007874" header="0.15748031496062992" footer="0.1968503937007874"/>
  <pageSetup fitToHeight="0" fitToWidth="1" horizontalDpi="600" verticalDpi="600" orientation="landscape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k.thomas</dc:creator>
  <cp:keywords/>
  <dc:description/>
  <cp:lastModifiedBy>Susan Bursche</cp:lastModifiedBy>
  <cp:lastPrinted>2019-05-02T20:26:20Z</cp:lastPrinted>
  <dcterms:created xsi:type="dcterms:W3CDTF">2005-01-13T14:09:58Z</dcterms:created>
  <dcterms:modified xsi:type="dcterms:W3CDTF">2019-05-07T12:43:48Z</dcterms:modified>
  <cp:category/>
  <cp:version/>
  <cp:contentType/>
  <cp:contentStatus/>
</cp:coreProperties>
</file>